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686767FF-EEC8-4C4E-AA80-718E25724073}" xr6:coauthVersionLast="47" xr6:coauthVersionMax="47" xr10:uidLastSave="{00000000-0000-0000-0000-000000000000}"/>
  <bookViews>
    <workbookView xWindow="-28920" yWindow="-120" windowWidth="29040" windowHeight="15720" xr2:uid="{00000000-000D-0000-FFFF-FFFF00000000}"/>
  </bookViews>
  <sheets>
    <sheet name="Table" sheetId="5" r:id="rId1"/>
    <sheet name="2016" sheetId="2" state="hidden" r:id="rId2"/>
    <sheet name="2015" sheetId="1" state="hidden" r:id="rId3"/>
  </sheets>
  <definedNames>
    <definedName name="_xlnm.Print_Area" localSheetId="2">'2015'!$A$1:$K$30</definedName>
    <definedName name="_xlnm.Print_Area" localSheetId="1">'2016'!$A$1:$K$31</definedName>
    <definedName name="_xlnm.Print_Area" localSheetId="0">Table!$A$1:$K$34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5" l="1"/>
  <c r="K4" i="5"/>
  <c r="K7" i="5" s="1"/>
  <c r="K5" i="5"/>
  <c r="K6" i="5"/>
  <c r="J9" i="5"/>
  <c r="I9" i="5"/>
  <c r="G9" i="5"/>
  <c r="F9" i="5"/>
  <c r="E9" i="5"/>
  <c r="D9" i="5"/>
  <c r="H7" i="5"/>
  <c r="C7" i="5"/>
  <c r="B7" i="5"/>
  <c r="J6" i="5"/>
  <c r="I6" i="5"/>
  <c r="G6" i="5"/>
  <c r="J5" i="5"/>
  <c r="I5" i="5"/>
  <c r="G5" i="5"/>
  <c r="F5" i="5"/>
  <c r="E5" i="5"/>
  <c r="D5" i="5"/>
  <c r="D7" i="5" s="1"/>
  <c r="J4" i="5"/>
  <c r="I4" i="5"/>
  <c r="G4" i="5"/>
  <c r="G7" i="5" s="1"/>
  <c r="F4" i="5"/>
  <c r="F7" i="5" s="1"/>
  <c r="E4" i="5"/>
  <c r="D4" i="5"/>
  <c r="I7" i="5" l="1"/>
  <c r="J7" i="5"/>
  <c r="E7" i="5"/>
  <c r="J6" i="2"/>
  <c r="I6" i="2"/>
  <c r="H6" i="2"/>
  <c r="G6" i="2"/>
  <c r="F6" i="2"/>
  <c r="E6" i="2"/>
  <c r="D6" i="2"/>
  <c r="C6" i="2"/>
  <c r="B6" i="2"/>
  <c r="K6" i="2"/>
  <c r="M6" i="2"/>
  <c r="C6" i="1" l="1"/>
  <c r="D6" i="1"/>
  <c r="E6" i="1"/>
  <c r="F6" i="1"/>
  <c r="G6" i="1"/>
  <c r="H6" i="1"/>
  <c r="I6" i="1"/>
  <c r="J6" i="1"/>
  <c r="K6" i="1"/>
  <c r="B6" i="1"/>
</calcChain>
</file>

<file path=xl/sharedStrings.xml><?xml version="1.0" encoding="utf-8"?>
<sst xmlns="http://schemas.openxmlformats.org/spreadsheetml/2006/main" count="46" uniqueCount="32">
  <si>
    <t>http://www.uifoundation.org/annual-report/2015/financial-overview/</t>
  </si>
  <si>
    <t>UI Foundation Endowments</t>
  </si>
  <si>
    <t>University of Iowa Endowments</t>
  </si>
  <si>
    <t>Combined Endowments</t>
  </si>
  <si>
    <t>UI Foundation Distributions (in millions)</t>
  </si>
  <si>
    <t>--</t>
  </si>
  <si>
    <t>Source: University of Iowa Foundation Annual Report</t>
  </si>
  <si>
    <t>Endowment</t>
  </si>
  <si>
    <t>http://www.uifoundation.org/annual-report/2016/financials/</t>
  </si>
  <si>
    <t>http://afr.fo.uiowa.edu/annual-reports</t>
  </si>
  <si>
    <t xml:space="preserve">Sources:   </t>
  </si>
  <si>
    <t>University of Iowa Foundation Annual Report</t>
  </si>
  <si>
    <t>Annual University of Iowa audited Financial Report</t>
  </si>
  <si>
    <t xml:space="preserve">University of Iowa Center for Advancement </t>
  </si>
  <si>
    <t>UI Center for Advancement Endowments</t>
  </si>
  <si>
    <t>(http://afr.fo.uiowa.edu/annual-reports)</t>
  </si>
  <si>
    <t>(in millions)</t>
  </si>
  <si>
    <t xml:space="preserve">UI Center for Advancement Distributions </t>
  </si>
  <si>
    <t>Endowment Pool</t>
  </si>
  <si>
    <t>2019-20</t>
  </si>
  <si>
    <t>2018-19</t>
  </si>
  <si>
    <t>2017-18</t>
  </si>
  <si>
    <t>2016-17</t>
  </si>
  <si>
    <t>2015-16</t>
  </si>
  <si>
    <t>2020-21</t>
  </si>
  <si>
    <t>UI Strategic Initiatives Fund (P3)</t>
  </si>
  <si>
    <t xml:space="preserve">Note: the UI Strategic Initiatives Fund was formed to manage the proceeds of the university's public-private partnership (P3) with ENGIE North America and Meridiam.  </t>
  </si>
  <si>
    <t>https://strategicplan.uiowa.edu/public-private-partnership-p3</t>
  </si>
  <si>
    <t>2021-22</t>
  </si>
  <si>
    <t>2022-23</t>
  </si>
  <si>
    <t>2023-24</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</si>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</sst>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0" x14ac:knownFonts="1">
    <font>
      <sz val="11"/>
      <color theme="1"/>
      <name val="Arial"/>
      <family val="2"/>
      <scheme val="minor"/>
    </font>
    <font>
      <sz val="10"/>
      <color theme="1"/>
      <name val="Arial"/>
      <family val="2"/>
      <scheme val="minor"/>
    </font>
    <font>
      <b/>
      <sz val="8"/>
      <name val="Arial"/>
      <family val="2"/>
    </font>
    <font>
      <sz val="8"/>
      <color theme="1"/>
      <name val="Arial"/>
      <family val="2"/>
      <scheme val="minor"/>
    </font>
    <font>
      <b/>
      <sz val="11"/>
      <color theme="1"/>
      <name val="Arial"/>
      <family val="2"/>
      <scheme val="minor"/>
    </font>
    <font>
      <u/>
      <sz val="11"/>
      <color theme="0" tint="-0.499984740745262"/>
      <name val="Arial"/>
      <family val="2"/>
      <scheme val="minor"/>
    </font>
    <font>
      <i/>
      <u/>
      <sz val="8"/>
      <color theme="0" tint="-0.499984740745262"/>
      <name val="Arial"/>
      <family val="2"/>
      <scheme val="minor"/>
    </font>
    <font>
      <sz val="8"/>
      <name val="Arial"/>
      <family val="2"/>
      <scheme val="minor"/>
    </font>
    <font>
      <i/>
      <u/>
      <sz val="8"/>
      <name val="Arial"/>
      <family val="2"/>
      <scheme val="minor"/>
    </font>
    <font>
      <i/>
      <sz val="8"/>
      <color theme="1"/>
      <name val="Arial"/>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0" borderId="0" xfId="0" applyFont="1"/>
    <xf numFmtId="0" fontId="1" fillId="0" borderId="0" xfId="0" applyFont="1" applyAlignment="1">
      <alignment horizontal="left"/>
    </xf>
    <xf numFmtId="16" fontId="1" fillId="0" borderId="0" xfId="0" quotePrefix="1" applyNumberFormat="1" applyFont="1"/>
    <xf numFmtId="0" fontId="2" fillId="0" borderId="1" xfId="0" applyFont="1" applyBorder="1"/>
    <xf numFmtId="164" fontId="3" fillId="0" borderId="0" xfId="0" applyNumberFormat="1" applyFont="1" applyAlignment="1">
      <alignment horizontal="right"/>
    </xf>
    <xf numFmtId="164" fontId="3" fillId="0" borderId="0" xfId="0" applyNumberFormat="1" applyFont="1"/>
    <xf numFmtId="0" fontId="3" fillId="0" borderId="0" xfId="0" applyFont="1"/>
    <xf numFmtId="0" fontId="1" fillId="0" borderId="0" xfId="0" applyFont="1" applyAlignment="1">
      <alignment horizontal="centerContinuous"/>
    </xf>
    <xf numFmtId="49" fontId="4" fillId="0" borderId="0" xfId="0" applyNumberFormat="1" applyFont="1" applyAlignment="1">
      <alignment horizontal="centerContinuous"/>
    </xf>
    <xf numFmtId="0" fontId="3" fillId="0" borderId="1" xfId="0" applyFont="1" applyBorder="1"/>
    <xf numFmtId="164" fontId="3" fillId="0" borderId="1" xfId="0" quotePrefix="1" applyNumberFormat="1" applyFont="1" applyBorder="1" applyAlignment="1">
      <alignment horizontal="right"/>
    </xf>
    <xf numFmtId="164" fontId="3" fillId="0" borderId="1" xfId="0" applyNumberFormat="1" applyFont="1" applyBorder="1"/>
    <xf numFmtId="0" fontId="6" fillId="0" borderId="0" xfId="1" applyFont="1"/>
    <xf numFmtId="0" fontId="7" fillId="0" borderId="0" xfId="0" applyFont="1" applyAlignment="1">
      <alignment vertical="top"/>
    </xf>
    <xf numFmtId="164" fontId="3" fillId="0" borderId="0" xfId="0" quotePrefix="1" applyNumberFormat="1" applyFont="1" applyAlignment="1">
      <alignment horizontal="right"/>
    </xf>
    <xf numFmtId="165" fontId="3" fillId="0" borderId="0" xfId="0" applyNumberFormat="1" applyFont="1"/>
    <xf numFmtId="0" fontId="3" fillId="0" borderId="0" xfId="0" applyFont="1" applyAlignment="1">
      <alignment vertical="center"/>
    </xf>
    <xf numFmtId="164" fontId="3" fillId="0" borderId="0" xfId="0" quotePrefix="1" applyNumberFormat="1" applyFont="1" applyAlignment="1">
      <alignment horizontal="right" vertical="center"/>
    </xf>
    <xf numFmtId="164" fontId="3" fillId="0" borderId="0" xfId="0" applyNumberFormat="1" applyFont="1" applyAlignment="1">
      <alignment vertical="center"/>
    </xf>
    <xf numFmtId="0" fontId="1" fillId="0" borderId="0" xfId="0" applyFont="1" applyAlignment="1">
      <alignment vertical="center"/>
    </xf>
    <xf numFmtId="0" fontId="6" fillId="0" borderId="0" xfId="1" applyFont="1" applyAlignment="1">
      <alignment vertical="center"/>
    </xf>
    <xf numFmtId="0" fontId="7" fillId="0" borderId="0" xfId="0" applyFont="1" applyAlignment="1">
      <alignment vertical="center"/>
    </xf>
    <xf numFmtId="0" fontId="8" fillId="0" borderId="0" xfId="1" applyFont="1" applyAlignment="1">
      <alignment vertical="center"/>
    </xf>
    <xf numFmtId="0" fontId="9" fillId="0" borderId="1" xfId="0" applyFont="1" applyBorder="1" applyAlignment="1">
      <alignment horizontal="left" indent="3"/>
    </xf>
    <xf numFmtId="0" fontId="2" fillId="0" borderId="1" xfId="0" applyFont="1" applyBorder="1" applyAlignment="1">
      <alignment horizontal="right"/>
    </xf>
    <xf numFmtId="165" fontId="3" fillId="2" borderId="0" xfId="0" applyNumberFormat="1" applyFont="1" applyFill="1"/>
    <xf numFmtId="165" fontId="1" fillId="0" borderId="0" xfId="0" applyNumberFormat="1" applyFont="1"/>
    <xf numFmtId="165" fontId="3" fillId="0" borderId="1" xfId="0" applyNumberFormat="1" applyFont="1" applyBorder="1"/>
  </cellXfs>
  <cellStyles count="2">
    <cellStyle name="Hyperlink"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n-US" sz="900" b="1" i="0" u="none" strike="noStrike" baseline="0">
                <a:solidFill>
                  <a:sysClr val="windowText" lastClr="000000"/>
                </a:solidFill>
              </a:rPr>
              <a:t>10-Year Combined UI-UI Center for Advancement Endowment Pool, by Fiscal Year</a:t>
            </a:r>
            <a:endParaRPr lang="en-US"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1"/>
          <c:order val="0"/>
          <c:tx>
            <c:strRef>
              <c:f>Table!$A$5</c:f>
              <c:strCache>
                <c:ptCount val="1"/>
                <c:pt idx="0">
                  <c:v>University of Iowa Endowments</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Table!$B$5:$K$5</c:f>
              <c:numCache>
                <c:formatCode>"$"#,##0</c:formatCode>
                <c:ptCount val="10"/>
                <c:pt idx="0">
                  <c:v>371</c:v>
                </c:pt>
                <c:pt idx="1">
                  <c:v>393</c:v>
                </c:pt>
                <c:pt idx="2">
                  <c:v>420.35692899999998</c:v>
                </c:pt>
                <c:pt idx="3">
                  <c:v>438.641548</c:v>
                </c:pt>
                <c:pt idx="4">
                  <c:v>435.66568899999999</c:v>
                </c:pt>
                <c:pt idx="5">
                  <c:v>595.153865</c:v>
                </c:pt>
                <c:pt idx="6">
                  <c:v>632</c:v>
                </c:pt>
                <c:pt idx="7">
                  <c:v>653.30930799999999</c:v>
                </c:pt>
                <c:pt idx="8">
                  <c:v>686.77895000000001</c:v>
                </c:pt>
                <c:pt idx="9">
                  <c:v>735.02001499999994</c:v>
                </c:pt>
              </c:numCache>
            </c:numRef>
          </c:val>
          <c:extLst>
            <c:ext xmlns:c16="http://schemas.microsoft.com/office/drawing/2014/chart" uri="{C3380CC4-5D6E-409C-BE32-E72D297353CC}">
              <c16:uniqueId val="{00000000-263F-4BA0-A016-E1EC39D1FE52}"/>
            </c:ext>
          </c:extLst>
        </c:ser>
        <c:ser>
          <c:idx val="0"/>
          <c:order val="1"/>
          <c:tx>
            <c:strRef>
              <c:f>Table!$A$4</c:f>
              <c:strCache>
                <c:ptCount val="1"/>
                <c:pt idx="0">
                  <c:v>UI Center for Advancement Endowments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Table!$B$4:$K$4</c:f>
              <c:numCache>
                <c:formatCode>"$"#,##0</c:formatCode>
                <c:ptCount val="10"/>
                <c:pt idx="0">
                  <c:v>899</c:v>
                </c:pt>
                <c:pt idx="1">
                  <c:v>1004</c:v>
                </c:pt>
                <c:pt idx="2">
                  <c:v>1079.7405759999999</c:v>
                </c:pt>
                <c:pt idx="3">
                  <c:v>1145.885992</c:v>
                </c:pt>
                <c:pt idx="4">
                  <c:v>1070.5337549999999</c:v>
                </c:pt>
                <c:pt idx="5">
                  <c:v>1392.2071060000001</c:v>
                </c:pt>
                <c:pt idx="6">
                  <c:v>1472</c:v>
                </c:pt>
                <c:pt idx="7">
                  <c:v>1522.0820719999999</c:v>
                </c:pt>
                <c:pt idx="8">
                  <c:v>1638.4685380000001</c:v>
                </c:pt>
                <c:pt idx="9">
                  <c:v>1772.2339440000001</c:v>
                </c:pt>
              </c:numCache>
            </c:numRef>
          </c:val>
          <c:extLst>
            <c:ext xmlns:c16="http://schemas.microsoft.com/office/drawing/2014/chart" uri="{C3380CC4-5D6E-409C-BE32-E72D297353CC}">
              <c16:uniqueId val="{00000001-263F-4BA0-A016-E1EC39D1FE52}"/>
            </c:ext>
          </c:extLst>
        </c:ser>
        <c:ser>
          <c:idx val="2"/>
          <c:order val="2"/>
          <c:tx>
            <c:strRef>
              <c:f>Table!$A$6</c:f>
              <c:strCache>
                <c:ptCount val="1"/>
                <c:pt idx="0">
                  <c:v>UI Strategic Initiatives Fund (P3)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Table!$B$6:$K$6</c:f>
              <c:numCache>
                <c:formatCode>"$"#,##0</c:formatCode>
                <c:ptCount val="10"/>
                <c:pt idx="5">
                  <c:v>1126.013046</c:v>
                </c:pt>
                <c:pt idx="6">
                  <c:v>1049</c:v>
                </c:pt>
                <c:pt idx="7">
                  <c:v>1084.8683390000001</c:v>
                </c:pt>
                <c:pt idx="8">
                  <c:v>1154.5470749999999</c:v>
                </c:pt>
                <c:pt idx="9">
                  <c:v>1232.177537</c:v>
                </c:pt>
              </c:numCache>
            </c:numRef>
          </c:val>
          <c:extLst>
            <c:ext xmlns:c16="http://schemas.microsoft.com/office/drawing/2014/chart" uri="{C3380CC4-5D6E-409C-BE32-E72D297353CC}">
              <c16:uniqueId val="{00000001-74DD-433A-9F50-AA8050929B89}"/>
            </c:ext>
          </c:extLst>
        </c:ser>
        <c:dLbls>
          <c:dLblPos val="ctr"/>
          <c:showLegendKey val="0"/>
          <c:showVal val="1"/>
          <c:showCatName val="0"/>
          <c:showSerName val="0"/>
          <c:showPercent val="0"/>
          <c:showBubbleSize val="0"/>
        </c:dLbls>
        <c:gapWidth val="60"/>
        <c:overlap val="100"/>
        <c:axId val="123024208"/>
        <c:axId val="123026168"/>
      </c:barChart>
      <c:catAx>
        <c:axId val="12302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6168"/>
        <c:crosses val="autoZero"/>
        <c:auto val="1"/>
        <c:lblAlgn val="ctr"/>
        <c:lblOffset val="100"/>
        <c:noMultiLvlLbl val="0"/>
      </c:catAx>
      <c:valAx>
        <c:axId val="1230261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n-US" sz="900" b="1" i="0" u="none" strike="noStrike" baseline="0">
                <a:solidFill>
                  <a:sysClr val="windowText" lastClr="000000"/>
                </a:solidFill>
              </a:rPr>
              <a:t>10-Year Combined UI-UI Foundation Endowment Pool</a:t>
            </a:r>
            <a:endParaRPr lang="en-US"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1"/>
          <c:order val="0"/>
          <c:tx>
            <c:strRef>
              <c:f>'2016'!$A$5</c:f>
              <c:strCache>
                <c:ptCount val="1"/>
                <c:pt idx="0">
                  <c:v>University of Iowa Endowments</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'2016'!$B$3:$K$3</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'2016'!$B$5:$K$5</c:f>
              <c:numCache>
                <c:formatCode>"$"#,##0.00</c:formatCode>
                <c:ptCount val="10"/>
                <c:pt idx="0">
                  <c:v>290</c:v>
                </c:pt>
                <c:pt idx="1">
                  <c:v>251</c:v>
                </c:pt>
                <c:pt idx="2">
                  <c:v>200</c:v>
                </c:pt>
                <c:pt idx="3">
                  <c:v>227</c:v>
                </c:pt>
                <c:pt idx="4">
                  <c:v>292</c:v>
                </c:pt>
                <c:pt idx="5">
                  <c:v>302</c:v>
                </c:pt>
                <c:pt idx="6">
                  <c:v>340</c:v>
                </c:pt>
                <c:pt idx="7">
                  <c:v>393</c:v>
                </c:pt>
                <c:pt idx="8">
                  <c:v>386</c:v>
                </c:pt>
                <c:pt idx="9">
                  <c:v>371</c:v>
                </c:pt>
              </c:numCache>
            </c:numRef>
          </c:val>
          <c:extLst>
            <c:ext xmlns:c16="http://schemas.microsoft.com/office/drawing/2014/chart" uri="{C3380CC4-5D6E-409C-BE32-E72D297353CC}">
              <c16:uniqueId val="{00000000-7DFF-4141-BCB4-583AE7B6A78B}"/>
            </c:ext>
          </c:extLst>
        </c:ser>
        <c:ser>
          <c:idx val="0"/>
          <c:order val="1"/>
          <c:tx>
            <c:strRef>
              <c:f>'2016'!$A$4</c:f>
              <c:strCache>
                <c:ptCount val="1"/>
                <c:pt idx="0">
                  <c:v>UI Foundation Endowments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'2016'!$B$3:$K$3</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'2016'!$B$4:$K$4</c:f>
              <c:numCache>
                <c:formatCode>"$"#,##0.00</c:formatCode>
                <c:ptCount val="10"/>
                <c:pt idx="0">
                  <c:v>693</c:v>
                </c:pt>
                <c:pt idx="1">
                  <c:v>632</c:v>
                </c:pt>
                <c:pt idx="2">
                  <c:v>514</c:v>
                </c:pt>
                <c:pt idx="3">
                  <c:v>610</c:v>
                </c:pt>
                <c:pt idx="4">
                  <c:v>767</c:v>
                </c:pt>
                <c:pt idx="5">
                  <c:v>695</c:v>
                </c:pt>
                <c:pt idx="6">
                  <c:v>766</c:v>
                </c:pt>
                <c:pt idx="7">
                  <c:v>869</c:v>
                </c:pt>
                <c:pt idx="8">
                  <c:v>887</c:v>
                </c:pt>
                <c:pt idx="9">
                  <c:v>899</c:v>
                </c:pt>
              </c:numCache>
            </c:numRef>
          </c:val>
          <c:extLst>
            <c:ext xmlns:c16="http://schemas.microsoft.com/office/drawing/2014/chart" uri="{C3380CC4-5D6E-409C-BE32-E72D297353CC}">
              <c16:uniqueId val="{00000001-7DFF-4141-BCB4-583AE7B6A78B}"/>
            </c:ext>
          </c:extLst>
        </c:ser>
        <c:dLbls>
          <c:dLblPos val="ctr"/>
          <c:showLegendKey val="0"/>
          <c:showVal val="1"/>
          <c:showCatName val="0"/>
          <c:showSerName val="0"/>
          <c:showPercent val="0"/>
          <c:showBubbleSize val="0"/>
        </c:dLbls>
        <c:gapWidth val="60"/>
        <c:overlap val="100"/>
        <c:axId val="123024208"/>
        <c:axId val="123026168"/>
      </c:barChart>
      <c:catAx>
        <c:axId val="12302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6168"/>
        <c:crosses val="autoZero"/>
        <c:auto val="1"/>
        <c:lblAlgn val="ctr"/>
        <c:lblOffset val="100"/>
        <c:noMultiLvlLbl val="0"/>
      </c:catAx>
      <c:valAx>
        <c:axId val="1230261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n-US" sz="900" b="1" i="0" u="none" strike="noStrike" baseline="0">
                <a:solidFill>
                  <a:sysClr val="windowText" lastClr="000000"/>
                </a:solidFill>
              </a:rPr>
              <a:t>10-Year Combined UI-UI Foundation Endowment Pool</a:t>
            </a:r>
            <a:endParaRPr lang="en-US"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1"/>
          <c:order val="0"/>
          <c:tx>
            <c:strRef>
              <c:f>'2015'!$A$5</c:f>
              <c:strCache>
                <c:ptCount val="1"/>
                <c:pt idx="0">
                  <c:v>University of Iowa Endowments</c:v>
                </c:pt>
              </c:strCache>
            </c:strRef>
          </c:tx>
          <c:spPr>
            <a:solidFill>
              <a:schemeClr val="accent2"/>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'2015'!$B$3:$K$3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'2015'!$B$5:$K$5</c:f>
              <c:numCache>
                <c:formatCode>"$"#,##0.00</c:formatCode>
                <c:ptCount val="10"/>
                <c:pt idx="0">
                  <c:v>248</c:v>
                </c:pt>
                <c:pt idx="1">
                  <c:v>290</c:v>
                </c:pt>
                <c:pt idx="2">
                  <c:v>251</c:v>
                </c:pt>
                <c:pt idx="3">
                  <c:v>200</c:v>
                </c:pt>
                <c:pt idx="4">
                  <c:v>227</c:v>
                </c:pt>
                <c:pt idx="5">
                  <c:v>292</c:v>
                </c:pt>
                <c:pt idx="6">
                  <c:v>302</c:v>
                </c:pt>
                <c:pt idx="7">
                  <c:v>340</c:v>
                </c:pt>
                <c:pt idx="8">
                  <c:v>393</c:v>
                </c:pt>
                <c:pt idx="9">
                  <c:v>384</c:v>
                </c:pt>
              </c:numCache>
            </c:numRef>
          </c:val>
          <c:extLst>
            <c:ext xmlns:c16="http://schemas.microsoft.com/office/drawing/2014/chart" uri="{C3380CC4-5D6E-409C-BE32-E72D297353CC}">
              <c16:uniqueId val="{00000000-2602-45B9-839D-0DF3EC20CF91}"/>
            </c:ext>
          </c:extLst>
        </c:ser>
        <c:ser>
          <c:idx val="0"/>
          <c:order val="1"/>
          <c:tx>
            <c:strRef>
              <c:f>'2015'!$A$4</c:f>
              <c:strCache>
                <c:ptCount val="1"/>
                <c:pt idx="0">
                  <c:v>UI Foundation Endowments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'2015'!$B$3:$K$3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'2015'!$B$4:$K$4</c:f>
              <c:numCache>
                <c:formatCode>"$"#,##0.00</c:formatCode>
                <c:ptCount val="10"/>
                <c:pt idx="0">
                  <c:v>585</c:v>
                </c:pt>
                <c:pt idx="1">
                  <c:v>693</c:v>
                </c:pt>
                <c:pt idx="2">
                  <c:v>632</c:v>
                </c:pt>
                <c:pt idx="3">
                  <c:v>514</c:v>
                </c:pt>
                <c:pt idx="4">
                  <c:v>610</c:v>
                </c:pt>
                <c:pt idx="5">
                  <c:v>767</c:v>
                </c:pt>
                <c:pt idx="6">
                  <c:v>695</c:v>
                </c:pt>
                <c:pt idx="7">
                  <c:v>766</c:v>
                </c:pt>
                <c:pt idx="8">
                  <c:v>869</c:v>
                </c:pt>
                <c:pt idx="9">
                  <c:v>887</c:v>
                </c:pt>
              </c:numCache>
            </c:numRef>
          </c:val>
          <c:extLst>
            <c:ext xmlns:c16="http://schemas.microsoft.com/office/drawing/2014/chart" uri="{C3380CC4-5D6E-409C-BE32-E72D297353CC}">
              <c16:uniqueId val="{00000001-2602-45B9-839D-0DF3EC20CF91}"/>
            </c:ext>
          </c:extLst>
        </c:ser>
        <c:dLbls>
          <c:dLblPos val="ctr"/>
          <c:showLegendKey val="0"/>
          <c:showVal val="1"/>
          <c:showCatName val="0"/>
          <c:showSerName val="0"/>
          <c:showPercent val="0"/>
          <c:showBubbleSize val="0"/>
        </c:dLbls>
        <c:gapWidth val="60"/>
        <c:overlap val="100"/>
        <c:axId val="123025776"/>
        <c:axId val="123339376"/>
      </c:barChart>
      <c:catAx>
        <c:axId val="12302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339376"/>
        <c:crosses val="autoZero"/>
        <c:auto val="1"/>
        <c:lblAlgn val="ctr"/>
        <c:lblOffset val="100"/>
        <c:noMultiLvlLbl val="0"/>
      </c:catAx>
      <c:valAx>
        <c:axId val="1233393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3025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xdr:from>
      <xdr:col>0</xdr:col>
      <xdr:colOff>1142999</xdr:colOff>
      <xdr:row>14</xdr:row>
      <xdr:rowOff>150814</xdr:rowOff>
    </xdr:from>
    <xdr:to>
      <xdr:col>9</xdr:col>
      <xdr:colOff>390525</xdr:colOff>
      <xdr:row>33</xdr:row>
      <xdr:rowOff>114303</xdr:rowOff>
    </xdr:to>
    <xdr:graphicFrame macro="">
      <xdr:nvGraphicFramePr>
        <xdr:cNvPr id="2" name="Chart 1" descr="Stacked column chart showing steady growth in both University of Iowa endowments and UI Center for Advancement endowments over the past ten years, plus the addition of the UI Strategic Initiatives Fund starting in FY2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1142999</xdr:colOff>
      <xdr:row>11</xdr:row>
      <xdr:rowOff>52386</xdr:rowOff>
    </xdr:from>
    <xdr:to>
      <xdr:col>9</xdr:col>
      <xdr:colOff>390525</xdr:colOff>
      <xdr:row>30</xdr:row>
      <xdr:rowOff>9525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1142999</xdr:colOff>
      <xdr:row>10</xdr:row>
      <xdr:rowOff>52386</xdr:rowOff>
    </xdr:from>
    <xdr:to>
      <xdr:col>9</xdr:col>
      <xdr:colOff>390525</xdr:colOff>
      <xdr:row>29</xdr:row>
      <xdr:rowOff>9525</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8D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rategicplan.uiowa.edu/public-private-partnership-p3" TargetMode="External"/><Relationship Id="rId1" Type="http://schemas.openxmlformats.org/officeDocument/2006/relationships/hyperlink" Target="http://afr.fo.uiowa.edu/annual-report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afr.fo.uiowa.edu/annual-reports"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uifoundation.org/annual-report/2015/financial-overview/"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zoomScale="120" zoomScaleNormal="120" workbookViewId="0">
      <selection activeCell="O13" sqref="O13"/>
    </sheetView>
  </sheetViews>
  <sheetFormatPr defaultColWidth="9" defaultRowHeight="12.5" x14ac:dyDescent="0.25"/>
  <cols>
    <col min="1" max="1" width="31.83203125" style="1" customWidth="1"/>
    <col min="2" max="11" width="8.58203125" style="1" customWidth="1"/>
    <col min="12" max="12" width="0" style="1" hidden="1" customWidth="1"/>
    <col min="13" max="16384" width="9" style="1"/>
  </cols>
  <sheetData>
    <row r="1" spans="1:12" ht="14" x14ac:dyDescent="0.3">
      <c r="A1" s="9" t="s">
        <v>18</v>
      </c>
      <c r="B1" s="8"/>
      <c r="C1" s="8"/>
      <c r="D1" s="8"/>
      <c r="E1" s="8"/>
      <c r="F1" s="8"/>
      <c r="G1" s="8"/>
      <c r="H1" s="8"/>
      <c r="I1" s="8"/>
      <c r="J1" s="8"/>
      <c r="K1" s="8"/>
      <c r="L1" s="1">
        <v>1000000</v>
      </c>
    </row>
    <row r="2" spans="1:12" ht="6" customHeight="1" x14ac:dyDescent="0.25">
      <c r="A2" s="7"/>
    </row>
    <row r="3" spans="1:12" x14ac:dyDescent="0.25">
      <c r="A3" s="24" t="s">
        <v>16</v>
      </c>
      <c r="B3" s="25" t="s">
        <v>23</v>
      </c>
      <c r="C3" s="25" t="s">
        <v>22</v>
      </c>
      <c r="D3" s="25" t="s">
        <v>21</v>
      </c>
      <c r="E3" s="25" t="s">
        <v>20</v>
      </c>
      <c r="F3" s="25" t="s">
        <v>19</v>
      </c>
      <c r="G3" s="25" t="s">
        <v>24</v>
      </c>
      <c r="H3" s="25" t="s">
        <v>28</v>
      </c>
      <c r="I3" s="25" t="s">
        <v>29</v>
      </c>
      <c r="J3" s="25" t="s">
        <v>30</v>
      </c>
      <c r="K3" s="25" t="s">
        <v>31</v>
      </c>
    </row>
    <row r="4" spans="1:12" x14ac:dyDescent="0.25">
      <c r="A4" s="7" t="s">
        <v>14</v>
      </c>
      <c r="B4" s="16">
        <v>899</v>
      </c>
      <c r="C4" s="16">
        <v>1004</v>
      </c>
      <c r="D4" s="16">
        <f>1079740576/1000000</f>
        <v>1079.7405759999999</v>
      </c>
      <c r="E4" s="16">
        <f>1145885992/1000000</f>
        <v>1145.885992</v>
      </c>
      <c r="F4" s="16">
        <f>1070533755/1000000</f>
        <v>1070.5337549999999</v>
      </c>
      <c r="G4" s="16">
        <f>1392207106/1000000</f>
        <v>1392.2071060000001</v>
      </c>
      <c r="H4" s="16">
        <v>1472</v>
      </c>
      <c r="I4" s="16">
        <f>1522082072/$L$1</f>
        <v>1522.0820719999999</v>
      </c>
      <c r="J4" s="16">
        <f>1638468538/$L$1</f>
        <v>1638.4685380000001</v>
      </c>
      <c r="K4" s="16">
        <f>1772233944/$L1</f>
        <v>1772.2339440000001</v>
      </c>
    </row>
    <row r="5" spans="1:12" x14ac:dyDescent="0.25">
      <c r="A5" s="7" t="s">
        <v>2</v>
      </c>
      <c r="B5" s="16">
        <v>371</v>
      </c>
      <c r="C5" s="16">
        <v>393</v>
      </c>
      <c r="D5" s="16">
        <f>420356929/1000000</f>
        <v>420.35692899999998</v>
      </c>
      <c r="E5" s="16">
        <f>438641548/1000000</f>
        <v>438.641548</v>
      </c>
      <c r="F5" s="16">
        <f>435665689/1000000</f>
        <v>435.66568899999999</v>
      </c>
      <c r="G5" s="16">
        <f>595153865/1000000</f>
        <v>595.153865</v>
      </c>
      <c r="H5" s="16">
        <v>632</v>
      </c>
      <c r="I5" s="16">
        <f>653309308/$L$1</f>
        <v>653.30930799999999</v>
      </c>
      <c r="J5" s="16">
        <f>686778950/$L$1</f>
        <v>686.77895000000001</v>
      </c>
      <c r="K5" s="16">
        <f>735020015/$L1</f>
        <v>735.02001499999994</v>
      </c>
    </row>
    <row r="6" spans="1:12" x14ac:dyDescent="0.25">
      <c r="A6" s="7" t="s">
        <v>25</v>
      </c>
      <c r="B6" s="26"/>
      <c r="C6" s="26"/>
      <c r="D6" s="26"/>
      <c r="E6" s="26"/>
      <c r="F6" s="26"/>
      <c r="G6" s="16">
        <f>1126013046/1000000</f>
        <v>1126.013046</v>
      </c>
      <c r="H6" s="16">
        <v>1049</v>
      </c>
      <c r="I6" s="16">
        <f>1084868339/$L$1</f>
        <v>1084.8683390000001</v>
      </c>
      <c r="J6" s="16">
        <f>1154547075/$L$1</f>
        <v>1154.5470749999999</v>
      </c>
      <c r="K6" s="16">
        <f>1232177537/$L1</f>
        <v>1232.177537</v>
      </c>
    </row>
    <row r="7" spans="1:12" x14ac:dyDescent="0.25">
      <c r="A7" s="7" t="s">
        <v>3</v>
      </c>
      <c r="B7" s="16">
        <f>SUM(B4:B5)</f>
        <v>1270</v>
      </c>
      <c r="C7" s="16">
        <f>SUM(C4:C5)</f>
        <v>1397</v>
      </c>
      <c r="D7" s="16">
        <f>SUM(D4:D5)</f>
        <v>1500.097505</v>
      </c>
      <c r="E7" s="16">
        <f>SUM(E4:E5)</f>
        <v>1584.52754</v>
      </c>
      <c r="F7" s="16">
        <f>SUM(F4:F5)</f>
        <v>1506.1994439999999</v>
      </c>
      <c r="G7" s="16">
        <f>SUM(G4:G6)</f>
        <v>3113.3740170000001</v>
      </c>
      <c r="H7" s="16">
        <f>SUM(H4:H6)</f>
        <v>3153</v>
      </c>
      <c r="I7" s="16">
        <f>SUM(I4:I6)</f>
        <v>3260.2597190000001</v>
      </c>
      <c r="J7" s="16">
        <f>SUM(J4:J6)</f>
        <v>3479.7945629999999</v>
      </c>
      <c r="K7" s="16">
        <f>SUM(K4:K6)</f>
        <v>3739.4314960000002</v>
      </c>
    </row>
    <row r="8" spans="1:12" x14ac:dyDescent="0.25">
      <c r="A8" s="7"/>
      <c r="B8" s="6"/>
      <c r="C8" s="6"/>
      <c r="D8" s="6"/>
      <c r="E8" s="6"/>
      <c r="F8" s="6"/>
      <c r="G8" s="6"/>
      <c r="H8" s="6"/>
      <c r="I8" s="6"/>
      <c r="J8" s="16"/>
      <c r="K8" s="16"/>
    </row>
    <row r="9" spans="1:12" x14ac:dyDescent="0.25">
      <c r="A9" s="10" t="s">
        <v>17</v>
      </c>
      <c r="B9" s="28">
        <v>97.56</v>
      </c>
      <c r="C9" s="28">
        <v>142.41200000000001</v>
      </c>
      <c r="D9" s="28">
        <f>125394000/1000000</f>
        <v>125.39400000000001</v>
      </c>
      <c r="E9" s="28">
        <f>136622000/1000000</f>
        <v>136.62200000000001</v>
      </c>
      <c r="F9" s="28">
        <f>133527000/1000000</f>
        <v>133.52699999999999</v>
      </c>
      <c r="G9" s="28">
        <f>101862000/1000000</f>
        <v>101.86199999999999</v>
      </c>
      <c r="H9" s="28">
        <v>124.24</v>
      </c>
      <c r="I9" s="28">
        <f>156753000/$L$1</f>
        <v>156.75299999999999</v>
      </c>
      <c r="J9" s="28">
        <f>170714000/$L$1</f>
        <v>170.714</v>
      </c>
      <c r="K9" s="28">
        <f>171246000/$L1</f>
        <v>171.24600000000001</v>
      </c>
    </row>
    <row r="10" spans="1:12" x14ac:dyDescent="0.25">
      <c r="A10" s="17" t="s">
        <v>10</v>
      </c>
      <c r="B10" s="18"/>
      <c r="C10" s="18"/>
      <c r="D10" s="19"/>
      <c r="E10" s="19"/>
      <c r="F10" s="19"/>
      <c r="G10" s="6"/>
      <c r="H10" s="6"/>
      <c r="I10" s="6"/>
      <c r="J10" s="6"/>
      <c r="K10" s="6"/>
    </row>
    <row r="11" spans="1:12" x14ac:dyDescent="0.25">
      <c r="A11" s="17" t="s">
        <v>13</v>
      </c>
      <c r="B11" s="20"/>
      <c r="C11" s="21"/>
      <c r="D11" s="20"/>
      <c r="E11" s="20"/>
      <c r="F11" s="20"/>
    </row>
    <row r="12" spans="1:12" x14ac:dyDescent="0.25">
      <c r="A12" s="22" t="s">
        <v>12</v>
      </c>
      <c r="B12" s="23" t="s">
        <v>15</v>
      </c>
      <c r="C12" s="20"/>
      <c r="D12" s="20"/>
      <c r="E12" s="20"/>
      <c r="F12" s="20"/>
    </row>
    <row r="13" spans="1:12" x14ac:dyDescent="0.25">
      <c r="A13" s="22" t="s">
        <v>26</v>
      </c>
      <c r="B13" s="23"/>
      <c r="C13" s="20"/>
      <c r="D13" s="20"/>
      <c r="E13" s="20"/>
      <c r="F13" s="20"/>
    </row>
    <row r="14" spans="1:12" x14ac:dyDescent="0.25">
      <c r="A14" s="22"/>
      <c r="B14" s="23" t="s">
        <v>27</v>
      </c>
      <c r="C14" s="20"/>
      <c r="D14" s="20"/>
      <c r="E14" s="20"/>
      <c r="F14" s="20"/>
      <c r="J14" s="23"/>
      <c r="K14" s="27"/>
    </row>
    <row r="17" spans="2:11" x14ac:dyDescent="0.25">
      <c r="B17" s="2"/>
    </row>
    <row r="19" spans="2:11" x14ac:dyDescent="0.25">
      <c r="B19" s="3"/>
    </row>
    <row r="22" spans="2:11" ht="14" x14ac:dyDescent="0.3">
      <c r="K22"/>
    </row>
    <row r="24" spans="2:11" x14ac:dyDescent="0.25">
      <c r="B24" s="3"/>
    </row>
    <row r="28" spans="2:11" x14ac:dyDescent="0.25">
      <c r="B28" s="3"/>
    </row>
    <row r="31" spans="2:11" x14ac:dyDescent="0.25">
      <c r="B31" s="3"/>
    </row>
  </sheetData>
  <hyperlinks>
    <hyperlink ref="B12" r:id="rId1" display="http://afr.fo.uiowa.edu/annual-reports" xr:uid="{00000000-0004-0000-0000-000000000000}"/>
    <hyperlink ref="B14" r:id="rId2" xr:uid="{F6487147-A841-498D-9796-EEF324D155A7}"/>
  </hyperlinks>
  <printOptions horizontalCentered="1" verticalCentered="1"/>
  <pageMargins left="0.45" right="0.45" top="0.75" bottom="0.75" header="0.25" footer="0.3"/>
  <pageSetup orientation="landscape" horizontalDpi="1200" verticalDpi="1200" r:id="rId3"/>
  <headerFooter scaleWithDoc="0">
    <oddHeader>&amp;C&amp;G</oddHeader>
    <oddFooter xml:space="preserve">&amp;R&amp;"+,Italic"&amp;8Office of the Provost          </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zoomScale="120" zoomScaleNormal="120" workbookViewId="0">
      <selection activeCell="B3" sqref="B3:B6"/>
    </sheetView>
  </sheetViews>
  <sheetFormatPr defaultColWidth="9" defaultRowHeight="12.5" x14ac:dyDescent="0.25"/>
  <cols>
    <col min="1" max="1" width="24.58203125" style="1" customWidth="1"/>
    <col min="2" max="16384" width="9" style="1"/>
  </cols>
  <sheetData>
    <row r="1" spans="1:13" ht="14" x14ac:dyDescent="0.3">
      <c r="A1" s="9" t="s">
        <v>7</v>
      </c>
      <c r="B1" s="8"/>
      <c r="C1" s="8"/>
      <c r="D1" s="8"/>
      <c r="E1" s="8"/>
      <c r="F1" s="8"/>
      <c r="G1" s="8"/>
      <c r="H1" s="8"/>
      <c r="I1" s="8"/>
      <c r="J1" s="8"/>
      <c r="K1" s="8"/>
    </row>
    <row r="2" spans="1:13" ht="6" customHeight="1" x14ac:dyDescent="0.25">
      <c r="A2" s="7"/>
    </row>
    <row r="3" spans="1:13" x14ac:dyDescent="0.25">
      <c r="A3" s="10"/>
      <c r="B3" s="4">
        <v>2007</v>
      </c>
      <c r="C3" s="4">
        <v>2008</v>
      </c>
      <c r="D3" s="4">
        <v>2009</v>
      </c>
      <c r="E3" s="4">
        <v>2010</v>
      </c>
      <c r="F3" s="4">
        <v>2011</v>
      </c>
      <c r="G3" s="4">
        <v>2012</v>
      </c>
      <c r="H3" s="4">
        <v>2013</v>
      </c>
      <c r="I3" s="4">
        <v>2014</v>
      </c>
      <c r="J3" s="4">
        <v>2015</v>
      </c>
      <c r="K3" s="4">
        <v>2016</v>
      </c>
      <c r="M3" s="4">
        <v>2006</v>
      </c>
    </row>
    <row r="4" spans="1:13" x14ac:dyDescent="0.25">
      <c r="A4" s="7" t="s">
        <v>1</v>
      </c>
      <c r="B4" s="6">
        <v>693</v>
      </c>
      <c r="C4" s="6">
        <v>632</v>
      </c>
      <c r="D4" s="6">
        <v>514</v>
      </c>
      <c r="E4" s="6">
        <v>610</v>
      </c>
      <c r="F4" s="6">
        <v>767</v>
      </c>
      <c r="G4" s="6">
        <v>695</v>
      </c>
      <c r="H4" s="6">
        <v>766</v>
      </c>
      <c r="I4" s="6">
        <v>869</v>
      </c>
      <c r="J4" s="6">
        <v>887</v>
      </c>
      <c r="K4" s="6">
        <v>899</v>
      </c>
      <c r="M4" s="5">
        <v>585</v>
      </c>
    </row>
    <row r="5" spans="1:13" x14ac:dyDescent="0.25">
      <c r="A5" s="7" t="s">
        <v>2</v>
      </c>
      <c r="B5" s="6">
        <v>290</v>
      </c>
      <c r="C5" s="6">
        <v>251</v>
      </c>
      <c r="D5" s="6">
        <v>200</v>
      </c>
      <c r="E5" s="6">
        <v>227</v>
      </c>
      <c r="F5" s="6">
        <v>292</v>
      </c>
      <c r="G5" s="6">
        <v>302</v>
      </c>
      <c r="H5" s="6">
        <v>340</v>
      </c>
      <c r="I5" s="6">
        <v>393</v>
      </c>
      <c r="J5" s="6">
        <v>386</v>
      </c>
      <c r="K5" s="6">
        <v>371</v>
      </c>
      <c r="M5" s="6">
        <v>248</v>
      </c>
    </row>
    <row r="6" spans="1:13" x14ac:dyDescent="0.25">
      <c r="A6" s="7" t="s">
        <v>3</v>
      </c>
      <c r="B6" s="6">
        <f t="shared" ref="B6:J6" si="0">SUM(B4:B5)</f>
        <v>983</v>
      </c>
      <c r="C6" s="6">
        <f t="shared" si="0"/>
        <v>883</v>
      </c>
      <c r="D6" s="6">
        <f t="shared" si="0"/>
        <v>714</v>
      </c>
      <c r="E6" s="6">
        <f t="shared" si="0"/>
        <v>837</v>
      </c>
      <c r="F6" s="6">
        <f t="shared" si="0"/>
        <v>1059</v>
      </c>
      <c r="G6" s="6">
        <f t="shared" si="0"/>
        <v>997</v>
      </c>
      <c r="H6" s="6">
        <f t="shared" si="0"/>
        <v>1106</v>
      </c>
      <c r="I6" s="6">
        <f t="shared" si="0"/>
        <v>1262</v>
      </c>
      <c r="J6" s="6">
        <f t="shared" si="0"/>
        <v>1273</v>
      </c>
      <c r="K6" s="6">
        <f t="shared" ref="K6" si="1">SUM(K4:K5)</f>
        <v>1270</v>
      </c>
      <c r="M6" s="6">
        <f>SUM(M4:M5)</f>
        <v>833</v>
      </c>
    </row>
    <row r="7" spans="1:13" x14ac:dyDescent="0.25">
      <c r="A7" s="7"/>
      <c r="B7" s="5"/>
      <c r="C7" s="5"/>
      <c r="D7" s="6"/>
      <c r="E7" s="6"/>
      <c r="F7" s="6"/>
      <c r="G7" s="6"/>
      <c r="H7" s="6"/>
      <c r="I7" s="6"/>
      <c r="J7" s="6"/>
      <c r="K7" s="6"/>
      <c r="M7" s="5"/>
    </row>
    <row r="8" spans="1:13" x14ac:dyDescent="0.25">
      <c r="A8" s="10" t="s">
        <v>4</v>
      </c>
      <c r="B8" s="11" t="s">
        <v>5</v>
      </c>
      <c r="C8" s="11" t="s">
        <v>5</v>
      </c>
      <c r="D8" s="12">
        <v>57.368000000000002</v>
      </c>
      <c r="E8" s="12">
        <v>58.459000000000003</v>
      </c>
      <c r="F8" s="12">
        <v>68.968999999999994</v>
      </c>
      <c r="G8" s="12">
        <v>90.7</v>
      </c>
      <c r="H8" s="12">
        <v>85.188000000000002</v>
      </c>
      <c r="I8" s="12">
        <v>91.543999999999997</v>
      </c>
      <c r="J8" s="12">
        <v>95.55</v>
      </c>
      <c r="K8" s="12">
        <v>97.56</v>
      </c>
      <c r="M8" s="11" t="s">
        <v>5</v>
      </c>
    </row>
    <row r="9" spans="1:13" x14ac:dyDescent="0.25">
      <c r="A9" s="7" t="s">
        <v>10</v>
      </c>
      <c r="B9" s="15"/>
      <c r="C9" s="15"/>
      <c r="D9" s="6"/>
      <c r="E9" s="6"/>
      <c r="F9" s="6"/>
      <c r="G9" s="6"/>
      <c r="H9" s="6"/>
      <c r="I9" s="6"/>
      <c r="J9" s="6"/>
      <c r="K9" s="6"/>
      <c r="M9" s="15"/>
    </row>
    <row r="10" spans="1:13" x14ac:dyDescent="0.25">
      <c r="A10" s="7" t="s">
        <v>11</v>
      </c>
      <c r="C10" s="13" t="s">
        <v>8</v>
      </c>
    </row>
    <row r="11" spans="1:13" x14ac:dyDescent="0.25">
      <c r="A11" s="14" t="s">
        <v>12</v>
      </c>
      <c r="C11" s="13" t="s">
        <v>9</v>
      </c>
    </row>
    <row r="14" spans="1:13" x14ac:dyDescent="0.25">
      <c r="B14" s="2"/>
    </row>
    <row r="16" spans="1:13" x14ac:dyDescent="0.25">
      <c r="B16" s="3"/>
    </row>
    <row r="19" spans="2:11" ht="14" x14ac:dyDescent="0.3">
      <c r="K19"/>
    </row>
    <row r="21" spans="2:11" x14ac:dyDescent="0.25">
      <c r="B21" s="3"/>
    </row>
    <row r="25" spans="2:11" x14ac:dyDescent="0.25">
      <c r="B25" s="3"/>
    </row>
    <row r="28" spans="2:11" x14ac:dyDescent="0.25">
      <c r="B28" s="3"/>
    </row>
  </sheetData>
  <hyperlinks>
    <hyperlink ref="C11" r:id="rId1" xr:uid="{00000000-0004-0000-0100-000000000000}"/>
  </hyperlinks>
  <printOptions horizontalCentered="1" verticalCentered="1"/>
  <pageMargins left="0.45" right="0.45" top="0.75" bottom="0.75" header="0.25" footer="0.3"/>
  <pageSetup orientation="landscape" horizontalDpi="1200" verticalDpi="1200" r:id="rId2"/>
  <headerFooter scaleWithDoc="0">
    <oddHeader>&amp;C&amp;G</oddHeader>
    <oddFooter xml:space="preserve">&amp;R&amp;"+,Italic"&amp;8Information and Resource Management, Office of the Provost          </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workbookViewId="0">
      <selection activeCell="M33" sqref="M33"/>
    </sheetView>
  </sheetViews>
  <sheetFormatPr defaultColWidth="9" defaultRowHeight="12.5" x14ac:dyDescent="0.25"/>
  <cols>
    <col min="1" max="1" width="26.08203125" style="1" customWidth="1"/>
    <col min="2" max="16384" width="9" style="1"/>
  </cols>
  <sheetData>
    <row r="1" spans="1:11" ht="14" x14ac:dyDescent="0.3">
      <c r="A1" s="9" t="s">
        <v>7</v>
      </c>
      <c r="B1" s="8"/>
      <c r="C1" s="8"/>
      <c r="D1" s="8"/>
      <c r="E1" s="8"/>
      <c r="F1" s="8"/>
      <c r="G1" s="8"/>
      <c r="H1" s="8"/>
      <c r="I1" s="8"/>
      <c r="J1" s="8"/>
      <c r="K1" s="8"/>
    </row>
    <row r="2" spans="1:11" ht="6" customHeight="1" x14ac:dyDescent="0.25">
      <c r="A2" s="7"/>
    </row>
    <row r="3" spans="1:11" x14ac:dyDescent="0.25">
      <c r="A3" s="10"/>
      <c r="B3" s="4">
        <v>2006</v>
      </c>
      <c r="C3" s="4">
        <v>2007</v>
      </c>
      <c r="D3" s="4">
        <v>2008</v>
      </c>
      <c r="E3" s="4">
        <v>2009</v>
      </c>
      <c r="F3" s="4">
        <v>2010</v>
      </c>
      <c r="G3" s="4">
        <v>2011</v>
      </c>
      <c r="H3" s="4">
        <v>2012</v>
      </c>
      <c r="I3" s="4">
        <v>2013</v>
      </c>
      <c r="J3" s="4">
        <v>2014</v>
      </c>
      <c r="K3" s="4">
        <v>2015</v>
      </c>
    </row>
    <row r="4" spans="1:11" x14ac:dyDescent="0.25">
      <c r="A4" s="7" t="s">
        <v>1</v>
      </c>
      <c r="B4" s="5">
        <v>585</v>
      </c>
      <c r="C4" s="6">
        <v>693</v>
      </c>
      <c r="D4" s="6">
        <v>632</v>
      </c>
      <c r="E4" s="6">
        <v>514</v>
      </c>
      <c r="F4" s="6">
        <v>610</v>
      </c>
      <c r="G4" s="6">
        <v>767</v>
      </c>
      <c r="H4" s="6">
        <v>695</v>
      </c>
      <c r="I4" s="6">
        <v>766</v>
      </c>
      <c r="J4" s="6">
        <v>869</v>
      </c>
      <c r="K4" s="6">
        <v>887</v>
      </c>
    </row>
    <row r="5" spans="1:11" x14ac:dyDescent="0.25">
      <c r="A5" s="7" t="s">
        <v>2</v>
      </c>
      <c r="B5" s="6">
        <v>248</v>
      </c>
      <c r="C5" s="6">
        <v>290</v>
      </c>
      <c r="D5" s="6">
        <v>251</v>
      </c>
      <c r="E5" s="6">
        <v>200</v>
      </c>
      <c r="F5" s="6">
        <v>227</v>
      </c>
      <c r="G5" s="6">
        <v>292</v>
      </c>
      <c r="H5" s="6">
        <v>302</v>
      </c>
      <c r="I5" s="6">
        <v>340</v>
      </c>
      <c r="J5" s="6">
        <v>393</v>
      </c>
      <c r="K5" s="6">
        <v>384</v>
      </c>
    </row>
    <row r="6" spans="1:11" x14ac:dyDescent="0.25">
      <c r="A6" s="7" t="s">
        <v>3</v>
      </c>
      <c r="B6" s="6">
        <f>SUM(B4:B5)</f>
        <v>833</v>
      </c>
      <c r="C6" s="6">
        <f t="shared" ref="C6:K6" si="0">SUM(C4:C5)</f>
        <v>983</v>
      </c>
      <c r="D6" s="6">
        <f t="shared" si="0"/>
        <v>883</v>
      </c>
      <c r="E6" s="6">
        <f t="shared" si="0"/>
        <v>714</v>
      </c>
      <c r="F6" s="6">
        <f t="shared" si="0"/>
        <v>837</v>
      </c>
      <c r="G6" s="6">
        <f t="shared" si="0"/>
        <v>1059</v>
      </c>
      <c r="H6" s="6">
        <f t="shared" si="0"/>
        <v>997</v>
      </c>
      <c r="I6" s="6">
        <f t="shared" si="0"/>
        <v>1106</v>
      </c>
      <c r="J6" s="6">
        <f t="shared" si="0"/>
        <v>1262</v>
      </c>
      <c r="K6" s="6">
        <f t="shared" si="0"/>
        <v>1271</v>
      </c>
    </row>
    <row r="7" spans="1:11" x14ac:dyDescent="0.25">
      <c r="A7" s="7"/>
      <c r="B7" s="5"/>
      <c r="C7" s="5"/>
      <c r="D7" s="5"/>
      <c r="E7" s="6"/>
      <c r="F7" s="6"/>
      <c r="G7" s="6"/>
      <c r="H7" s="6"/>
      <c r="I7" s="6"/>
      <c r="J7" s="6"/>
      <c r="K7" s="6"/>
    </row>
    <row r="8" spans="1:11" x14ac:dyDescent="0.25">
      <c r="A8" s="10" t="s">
        <v>4</v>
      </c>
      <c r="B8" s="11" t="s">
        <v>5</v>
      </c>
      <c r="C8" s="11" t="s">
        <v>5</v>
      </c>
      <c r="D8" s="11" t="s">
        <v>5</v>
      </c>
      <c r="E8" s="12">
        <v>57.368000000000002</v>
      </c>
      <c r="F8" s="12">
        <v>58.459000000000003</v>
      </c>
      <c r="G8" s="12">
        <v>68.968999999999994</v>
      </c>
      <c r="H8" s="12">
        <v>90.7</v>
      </c>
      <c r="I8" s="12">
        <v>85.188000000000002</v>
      </c>
      <c r="J8" s="12">
        <v>91.543999999999997</v>
      </c>
      <c r="K8" s="12">
        <v>95.55</v>
      </c>
    </row>
    <row r="9" spans="1:11" x14ac:dyDescent="0.25">
      <c r="A9" s="7" t="s">
        <v>6</v>
      </c>
      <c r="C9" s="13" t="s">
        <v>0</v>
      </c>
    </row>
    <row r="10" spans="1:11" x14ac:dyDescent="0.25">
      <c r="A10" s="7"/>
    </row>
    <row r="13" spans="1:11" x14ac:dyDescent="0.25">
      <c r="B13" s="2"/>
    </row>
    <row r="15" spans="1:11" x14ac:dyDescent="0.25">
      <c r="B15" s="3"/>
    </row>
    <row r="18" spans="2:11" ht="14" x14ac:dyDescent="0.3">
      <c r="K18"/>
    </row>
    <row r="20" spans="2:11" x14ac:dyDescent="0.25">
      <c r="B20" s="3"/>
    </row>
    <row r="24" spans="2:11" x14ac:dyDescent="0.25">
      <c r="B24" s="3"/>
    </row>
    <row r="27" spans="2:11" x14ac:dyDescent="0.25">
      <c r="B27" s="3"/>
    </row>
  </sheetData>
  <hyperlinks>
    <hyperlink ref="C9" r:id="rId1" xr:uid="{00000000-0004-0000-0200-000000000000}"/>
  </hyperlinks>
  <printOptions horizontalCentered="1" verticalCentered="1"/>
  <pageMargins left="0.45" right="0.45" top="0.75" bottom="0.75" header="0.25" footer="0.3"/>
  <pageSetup orientation="landscape" horizontalDpi="1200" verticalDpi="1200" r:id="rId2"/>
  <headerFooter scaleWithDoc="0">
    <oddHeader>&amp;C&amp;G</oddHeader>
    <oddFooter xml:space="preserve">&amp;R&amp;"+,Italic"&amp;8Information and Resource Management, Office of the Provost          </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Table</vt:lpstr>
      <vt:lpstr>2016</vt:lpstr>
      <vt:lpstr>2015</vt:lpstr>
      <vt:lpstr>'2015'!Print_Area</vt:lpstr>
      <vt:lpstr>'2016'!Print_Area</vt:lpstr>
      <vt:lpstr>Table!Print_Area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Endowment Pool</dc:title>
  <dc:creator>Yows, Kristina</dc:creator>
  <cp:lastModifiedBy>Yows, Kristina</cp:lastModifiedBy>
  <cp:lastPrinted>2022-02-23T19:42:49Z</cp:lastPrinted>
  <dcterms:created xsi:type="dcterms:W3CDTF">2015-12-04T21:49:47Z</dcterms:created>
  <dcterms:modified xsi:type="dcterms:W3CDTF">2026-05-12T01:34:18Z</dcterms:modified>
</cp:coreProperties>
</file>