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U:\provost\Data_Digest\2024-25\Excel\"/>
    </mc:Choice>
  </mc:AlternateContent>
  <xr:revisionPtr revIDLastSave="0" documentId="13_ncr:1_{BE0033B1-491B-4783-BAE0-FA4EE64F206D}" xr6:coauthVersionLast="47" xr6:coauthVersionMax="47" xr10:uidLastSave="{00000000-0000-0000-0000-000000000000}"/>
  <bookViews>
    <workbookView xWindow="-28920" yWindow="-120" windowWidth="29040" windowHeight="15720" firstSheet="1" activeTab="1" xr2:uid="{00000000-000D-0000-FFFF-FFFF00000000}"/>
  </bookViews>
  <sheets>
    <sheet name="Revenue - original" sheetId="3" state="hidden" r:id="rId1"/>
    <sheet name="Revenue" sheetId="4" r:id="rId2"/>
    <sheet name="Operating - original" sheetId="1" state="hidden" r:id="rId3"/>
  </sheets>
  <definedNames>
    <definedName name="_xlnm.Print_Area" localSheetId="2">'Operating - original'!$A$1:$J$40</definedName>
    <definedName name="_xlnm.Print_Area" localSheetId="1">Revenue!$A$1:$K$33</definedName>
    <definedName name="_xlnm.Print_Area" localSheetId="0">'Revenue - original'!$A$1:$I$31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4" l="1"/>
  <c r="J11" i="4"/>
  <c r="I11" i="4"/>
  <c r="H11" i="4"/>
  <c r="G11" i="4"/>
  <c r="F11" i="4"/>
  <c r="E11" i="4"/>
  <c r="D11" i="4"/>
  <c r="C5" i="4"/>
  <c r="C11" i="4" s="1"/>
  <c r="B5" i="4"/>
  <c r="B11" i="4" s="1"/>
  <c r="N16" i="4" l="1"/>
  <c r="N22" i="4"/>
  <c r="N19" i="4" l="1"/>
  <c r="N18" i="4"/>
  <c r="N21" i="4"/>
  <c r="N20" i="4"/>
  <c r="N23" i="4" l="1"/>
  <c r="O17" i="4" s="1"/>
  <c r="O21" i="4" l="1"/>
  <c r="O20" i="4"/>
  <c r="O18" i="4"/>
  <c r="O19" i="4"/>
  <c r="O22" i="4"/>
  <c r="O23" i="4" l="1"/>
  <c r="H23" i="3" l="1"/>
  <c r="H22" i="3"/>
  <c r="H21" i="3"/>
  <c r="H20" i="3"/>
  <c r="H18" i="3"/>
  <c r="C11" i="3"/>
  <c r="B11" i="3"/>
  <c r="E9" i="3"/>
  <c r="D9" i="3"/>
  <c r="F5" i="3"/>
  <c r="F11" i="3" s="1"/>
  <c r="E5" i="3"/>
  <c r="D5" i="3"/>
  <c r="D11" i="3" s="1"/>
  <c r="E11" i="3" l="1"/>
  <c r="H19" i="3"/>
  <c r="K11" i="4"/>
  <c r="H24" i="3" l="1"/>
  <c r="I20" i="3" l="1"/>
  <c r="I18" i="3"/>
  <c r="I23" i="3"/>
  <c r="I21" i="3"/>
  <c r="I22" i="3"/>
  <c r="I19" i="3"/>
  <c r="I30" i="1"/>
  <c r="I31" i="1"/>
  <c r="I26" i="1"/>
  <c r="I27" i="1"/>
  <c r="I28" i="1"/>
  <c r="I29" i="1"/>
  <c r="I32" i="1"/>
  <c r="I25" i="1"/>
  <c r="I24" i="1"/>
  <c r="I23" i="1"/>
  <c r="B16" i="1"/>
  <c r="C16" i="1"/>
  <c r="D16" i="1"/>
  <c r="E16" i="1"/>
  <c r="F16" i="1"/>
  <c r="G16" i="1"/>
  <c r="I33" i="1" l="1"/>
  <c r="J23" i="1" s="1"/>
  <c r="J27" i="1" l="1"/>
  <c r="J31" i="1"/>
  <c r="J24" i="1"/>
  <c r="J28" i="1"/>
  <c r="J32" i="1"/>
  <c r="J25" i="1"/>
  <c r="J29" i="1"/>
  <c r="J26" i="1"/>
  <c r="J30" i="1"/>
</calcChain>
</file>

<file path=xl/sharedStrings.xml><?xml version="1.0" encoding="utf-8"?>
<sst xmlns="http://schemas.openxmlformats.org/spreadsheetml/2006/main" count="73" uniqueCount="43">
  <si>
    <t>Total</t>
  </si>
  <si>
    <t>Notes:</t>
  </si>
  <si>
    <t>Instruction</t>
  </si>
  <si>
    <t>Research</t>
  </si>
  <si>
    <t>Public service</t>
  </si>
  <si>
    <t>http://controller.fo.uiowa.edu/financial-reports</t>
  </si>
  <si>
    <t>Data Source:  Information is from the audited financial report of the University of Iowa which is published annually.  For further breakdown of Operating Expenses, see Note 11.</t>
  </si>
  <si>
    <t xml:space="preserve">University of Iowa Operating Expenses By Function </t>
  </si>
  <si>
    <t>Operations and maintenance of plant</t>
  </si>
  <si>
    <t>Depreciation and amortization</t>
  </si>
  <si>
    <t>Other operating expenses</t>
  </si>
  <si>
    <t>Academic support</t>
  </si>
  <si>
    <t>Institutional support</t>
  </si>
  <si>
    <t>Student services</t>
  </si>
  <si>
    <t>Scholarships and fellowships</t>
  </si>
  <si>
    <t>Patient services</t>
  </si>
  <si>
    <t>Auxiliary enterprises</t>
  </si>
  <si>
    <t>All Other</t>
  </si>
  <si>
    <t>University of Iowa Revenue (In Millions)</t>
  </si>
  <si>
    <t>Tuition and fees, net of scholarship allowances</t>
  </si>
  <si>
    <t>Grants and contracts</t>
  </si>
  <si>
    <t>Patient services, net of allowances</t>
  </si>
  <si>
    <t>Sales and services of educational departments</t>
  </si>
  <si>
    <t>Auxiliary enterprises, net of scholarship allowances</t>
  </si>
  <si>
    <t>Other operating revenue</t>
  </si>
  <si>
    <t>State Appropriations</t>
  </si>
  <si>
    <t>Note Scholarship Allowance History:</t>
  </si>
  <si>
    <t xml:space="preserve">Data Source:  Information is from the audited financial report of the University of Iowa which is published annually. </t>
  </si>
  <si>
    <t>All other operating revenue</t>
  </si>
  <si>
    <t>Source: Annual University of Iowa audited Financial Report</t>
  </si>
  <si>
    <t>University of Iowa Revenue (in millions)</t>
  </si>
  <si>
    <t>(http://afr.fo.uiowa.edu/annual-reports)</t>
  </si>
  <si>
    <t>2019-20</t>
  </si>
  <si>
    <t>Note that restatements of prior years due to changes in the accounting standards are not reflected in this report.</t>
  </si>
  <si>
    <t>2015-16</t>
  </si>
  <si>
    <t>2016-17</t>
  </si>
  <si>
    <t>2017-18</t>
  </si>
  <si>
    <t>2018-19</t>
  </si>
  <si>
    <t>2014-15</t>
  </si>
  <si>
    <t>2020-21</t>
  </si>
  <si>
    <t>2021-22</t>
  </si>
  <si>
    <t>2022-23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</si>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</sst>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&quot;$&quot;#,##0.0"/>
    <numFmt numFmtId="170" formatCode="&quot;$&quot;#,##0"/>
  </numFmts>
  <fonts count="12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8"/>
      <name val="Arial"/>
      <family val="2"/>
      <scheme val="minor"/>
    </font>
    <font>
      <sz val="8"/>
      <name val="Arial"/>
      <family val="2"/>
      <scheme val="minor"/>
    </font>
    <font>
      <i/>
      <sz val="8"/>
      <name val="Arial"/>
      <family val="2"/>
      <scheme val="minor"/>
    </font>
    <font>
      <i/>
      <u/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i/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 wrapText="1"/>
    </xf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Alignment="1">
      <alignment horizontal="centerContinuous" wrapText="1"/>
    </xf>
    <xf numFmtId="164" fontId="5" fillId="0" borderId="1" xfId="0" applyNumberFormat="1" applyFont="1" applyBorder="1" applyAlignment="1">
      <alignment horizontal="right"/>
    </xf>
    <xf numFmtId="164" fontId="5" fillId="0" borderId="0" xfId="1" applyNumberFormat="1" applyFont="1" applyBorder="1"/>
    <xf numFmtId="164" fontId="6" fillId="0" borderId="0" xfId="0" applyNumberFormat="1" applyFont="1" applyAlignment="1">
      <alignment vertical="top"/>
    </xf>
    <xf numFmtId="164" fontId="4" fillId="0" borderId="0" xfId="0" applyNumberFormat="1" applyFont="1" applyAlignment="1">
      <alignment vertical="top"/>
    </xf>
    <xf numFmtId="164" fontId="1" fillId="0" borderId="0" xfId="0" applyNumberFormat="1" applyFont="1"/>
    <xf numFmtId="1" fontId="5" fillId="0" borderId="1" xfId="0" applyNumberFormat="1" applyFont="1" applyBorder="1" applyAlignment="1">
      <alignment horizontal="center"/>
    </xf>
    <xf numFmtId="44" fontId="6" fillId="0" borderId="0" xfId="1" applyNumberFormat="1" applyFont="1"/>
    <xf numFmtId="44" fontId="6" fillId="0" borderId="0" xfId="1" applyNumberFormat="1" applyFont="1" applyFill="1" applyBorder="1"/>
    <xf numFmtId="44" fontId="5" fillId="0" borderId="2" xfId="1" applyNumberFormat="1" applyFont="1" applyBorder="1"/>
    <xf numFmtId="1" fontId="5" fillId="0" borderId="0" xfId="0" applyNumberFormat="1" applyFont="1" applyAlignment="1">
      <alignment horizontal="center"/>
    </xf>
    <xf numFmtId="44" fontId="5" fillId="0" borderId="0" xfId="1" applyNumberFormat="1" applyFont="1" applyBorder="1"/>
    <xf numFmtId="0" fontId="8" fillId="0" borderId="0" xfId="3" applyAlignment="1">
      <alignment vertical="top"/>
    </xf>
    <xf numFmtId="44" fontId="9" fillId="0" borderId="0" xfId="0" applyNumberFormat="1" applyFont="1"/>
    <xf numFmtId="10" fontId="9" fillId="0" borderId="0" xfId="0" applyNumberFormat="1" applyFont="1"/>
    <xf numFmtId="44" fontId="10" fillId="0" borderId="0" xfId="0" applyNumberFormat="1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165" fontId="4" fillId="0" borderId="0" xfId="0" applyNumberFormat="1" applyFont="1" applyAlignment="1">
      <alignment horizontal="centerContinuous" wrapText="1"/>
    </xf>
    <xf numFmtId="166" fontId="1" fillId="0" borderId="0" xfId="0" applyNumberFormat="1" applyFont="1"/>
    <xf numFmtId="0" fontId="5" fillId="0" borderId="1" xfId="0" applyFont="1" applyBorder="1" applyAlignment="1">
      <alignment horizontal="center"/>
    </xf>
    <xf numFmtId="166" fontId="6" fillId="0" borderId="0" xfId="1" applyNumberFormat="1" applyFont="1"/>
    <xf numFmtId="166" fontId="6" fillId="0" borderId="0" xfId="1" applyNumberFormat="1" applyFont="1" applyFill="1"/>
    <xf numFmtId="166" fontId="6" fillId="0" borderId="0" xfId="1" applyNumberFormat="1" applyFont="1" applyFill="1" applyBorder="1"/>
    <xf numFmtId="166" fontId="5" fillId="0" borderId="2" xfId="1" applyNumberFormat="1" applyFont="1" applyBorder="1"/>
    <xf numFmtId="166" fontId="5" fillId="0" borderId="0" xfId="1" applyNumberFormat="1" applyFont="1" applyBorder="1"/>
    <xf numFmtId="165" fontId="11" fillId="0" borderId="0" xfId="1" applyNumberFormat="1" applyFont="1" applyBorder="1"/>
    <xf numFmtId="165" fontId="7" fillId="0" borderId="0" xfId="1" applyNumberFormat="1" applyFont="1" applyBorder="1"/>
    <xf numFmtId="165" fontId="4" fillId="0" borderId="0" xfId="0" applyNumberFormat="1" applyFont="1" applyAlignment="1">
      <alignment vertical="top"/>
    </xf>
    <xf numFmtId="165" fontId="1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 applyAlignment="1">
      <alignment horizontal="left"/>
    </xf>
    <xf numFmtId="166" fontId="9" fillId="0" borderId="0" xfId="0" applyNumberFormat="1" applyFont="1"/>
    <xf numFmtId="165" fontId="6" fillId="0" borderId="0" xfId="0" applyNumberFormat="1" applyFont="1"/>
    <xf numFmtId="166" fontId="10" fillId="0" borderId="0" xfId="0" applyNumberFormat="1" applyFont="1"/>
    <xf numFmtId="0" fontId="7" fillId="0" borderId="0" xfId="0" applyFont="1" applyAlignment="1">
      <alignment vertical="top" wrapText="1"/>
    </xf>
    <xf numFmtId="170" fontId="6" fillId="0" borderId="0" xfId="1" applyNumberFormat="1" applyFont="1"/>
    <xf numFmtId="170" fontId="6" fillId="0" borderId="0" xfId="1" applyNumberFormat="1" applyFont="1" applyFill="1" applyBorder="1"/>
    <xf numFmtId="170" fontId="5" fillId="0" borderId="2" xfId="1" applyNumberFormat="1" applyFont="1" applyBorder="1"/>
    <xf numFmtId="0" fontId="6" fillId="0" borderId="0" xfId="0" applyFont="1" applyAlignment="1">
      <alignment vertical="top"/>
    </xf>
    <xf numFmtId="0" fontId="8" fillId="0" borderId="0" xfId="3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wrapText="1"/>
    </xf>
  </cellXfs>
  <cellStyles count="4">
    <cellStyle name="Comma" xfId="1" builtinId="3"/>
    <cellStyle name="Hyperlink" xfId="3" builtinId="8" customBuiltin="1"/>
    <cellStyle name="Normal" xfId="0" builtinId="0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FY</a:t>
            </a:r>
            <a:r>
              <a:rPr lang="en-US" baseline="0"/>
              <a:t> 2014-15 Revenue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1B-48B7-B3FB-7F3099C85BC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1B-48B7-B3FB-7F3099C85B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31B-48B7-B3FB-7F3099C85BC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31B-48B7-B3FB-7F3099C85BC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31B-48B7-B3FB-7F3099C85BC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31B-48B7-B3FB-7F3099C85B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- original'!$G$18:$G$23</c:f>
              <c:strCache>
                <c:ptCount val="6"/>
                <c:pt idx="0">
                  <c:v>Tuition and fees, net of scholarship allowances</c:v>
                </c:pt>
                <c:pt idx="1">
                  <c:v>Grants and contracts</c:v>
                </c:pt>
                <c:pt idx="2">
                  <c:v>Patient services, net of allowances</c:v>
                </c:pt>
                <c:pt idx="3">
                  <c:v>Auxiliary enterprises, net of scholarship allowances</c:v>
                </c:pt>
                <c:pt idx="4">
                  <c:v>All other operating revenue</c:v>
                </c:pt>
                <c:pt idx="5">
                  <c:v>State Appropriations</c:v>
                </c:pt>
              </c:strCache>
            </c:strRef>
          </c:cat>
          <c:val>
            <c:numRef>
              <c:f>'Revenue - original'!$H$18:$H$23</c:f>
              <c:numCache>
                <c:formatCode>"$"#,##0.0</c:formatCode>
                <c:ptCount val="6"/>
                <c:pt idx="0">
                  <c:v>377.8</c:v>
                </c:pt>
                <c:pt idx="1">
                  <c:v>351</c:v>
                </c:pt>
                <c:pt idx="2">
                  <c:v>1611.6</c:v>
                </c:pt>
                <c:pt idx="3">
                  <c:v>180.6</c:v>
                </c:pt>
                <c:pt idx="4">
                  <c:v>131.5</c:v>
                </c:pt>
                <c:pt idx="5">
                  <c:v>247.3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31B-48B7-B3FB-7F3099C85BC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984782147302938"/>
          <c:y val="0.20151612371121538"/>
          <c:w val="0.40465160900589786"/>
          <c:h val="0.717567952033680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solidFill>
                  <a:sysClr val="windowText" lastClr="000000"/>
                </a:solidFill>
              </a:rPr>
              <a:t>Fiscal Year 2024</a:t>
            </a:r>
            <a:r>
              <a:rPr lang="en-US" sz="900" b="1" baseline="0">
                <a:solidFill>
                  <a:sysClr val="windowText" lastClr="000000"/>
                </a:solidFill>
              </a:rPr>
              <a:t> Revenue</a:t>
            </a:r>
            <a:endParaRPr lang="en-US" sz="9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D66-4366-B763-2878B260DD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D66-4366-B763-2878B260DD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D66-4366-B763-2878B260DD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D66-4366-B763-2878B260DD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D66-4366-B763-2878B260DD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D66-4366-B763-2878B260DD12}"/>
              </c:ext>
            </c:extLst>
          </c:dPt>
          <c:dLbls>
            <c:dLbl>
              <c:idx val="0"/>
              <c:layout>
                <c:manualLayout>
                  <c:x val="-2.2655873114974384E-2"/>
                  <c:y val="-8.48893325123224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66-4366-B763-2878B260DD12}"/>
                </c:ext>
              </c:extLst>
            </c:dLbl>
            <c:dLbl>
              <c:idx val="1"/>
              <c:layout>
                <c:manualLayout>
                  <c:x val="3.1415492295384879E-2"/>
                  <c:y val="-2.307145852934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66-4366-B763-2878B260DD12}"/>
                </c:ext>
              </c:extLst>
            </c:dLbl>
            <c:dLbl>
              <c:idx val="2"/>
              <c:layout>
                <c:manualLayout>
                  <c:x val="2.0311007384298738E-2"/>
                  <c:y val="-5.88288877823338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66-4366-B763-2878B260DD12}"/>
                </c:ext>
              </c:extLst>
            </c:dLbl>
            <c:dLbl>
              <c:idx val="3"/>
              <c:layout>
                <c:manualLayout>
                  <c:x val="5.3074176619732266E-2"/>
                  <c:y val="-7.48891361649627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66-4366-B763-2878B260DD12}"/>
                </c:ext>
              </c:extLst>
            </c:dLbl>
            <c:dLbl>
              <c:idx val="4"/>
              <c:layout>
                <c:manualLayout>
                  <c:x val="4.338422996607378E-2"/>
                  <c:y val="-3.76658612133173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66-4366-B763-2878B260DD12}"/>
                </c:ext>
              </c:extLst>
            </c:dLbl>
            <c:dLbl>
              <c:idx val="5"/>
              <c:layout>
                <c:manualLayout>
                  <c:x val="2.0986362875809766E-2"/>
                  <c:y val="3.500841235778093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66-4366-B763-2878B260DD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Revenue!$M$17:$M$22</c:f>
              <c:strCache>
                <c:ptCount val="6"/>
                <c:pt idx="0">
                  <c:v>Patient services, net of allowances</c:v>
                </c:pt>
                <c:pt idx="1">
                  <c:v>Grants and contracts</c:v>
                </c:pt>
                <c:pt idx="2">
                  <c:v>Tuition and fees, net of scholarship allowances</c:v>
                </c:pt>
                <c:pt idx="3">
                  <c:v>State Appropriations</c:v>
                </c:pt>
                <c:pt idx="4">
                  <c:v>Auxiliary enterprises, net of scholarship allowances</c:v>
                </c:pt>
                <c:pt idx="5">
                  <c:v>All other operating revenue</c:v>
                </c:pt>
              </c:strCache>
            </c:strRef>
          </c:cat>
          <c:val>
            <c:numRef>
              <c:f>Revenue!$N$17:$N$22</c:f>
              <c:numCache>
                <c:formatCode>"$"#,##0.0</c:formatCode>
                <c:ptCount val="6"/>
                <c:pt idx="0">
                  <c:v>3604</c:v>
                </c:pt>
                <c:pt idx="1">
                  <c:v>534</c:v>
                </c:pt>
                <c:pt idx="2">
                  <c:v>471</c:v>
                </c:pt>
                <c:pt idx="3">
                  <c:v>239</c:v>
                </c:pt>
                <c:pt idx="4">
                  <c:v>242</c:v>
                </c:pt>
                <c:pt idx="5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D66-4366-B763-2878B260DD1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4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Fiscal</a:t>
            </a:r>
            <a:r>
              <a:rPr lang="en-US" sz="1200" baseline="0"/>
              <a:t> year 2015 Operating Expenses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D94-4823-8FB4-3CA0867116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94-4823-8FB4-3CA0867116D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94-4823-8FB4-3CA0867116D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94-4823-8FB4-3CA0867116D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94-4823-8FB4-3CA0867116D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94-4823-8FB4-3CA0867116D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D94-4823-8FB4-3CA0867116D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94-4823-8FB4-3CA0867116D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94-4823-8FB4-3CA0867116D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94-4823-8FB4-3CA0867116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'Operating - original'!$G$23:$G$32</c:f>
              <c:strCache>
                <c:ptCount val="10"/>
                <c:pt idx="0">
                  <c:v>Instruction</c:v>
                </c:pt>
                <c:pt idx="1">
                  <c:v>Research</c:v>
                </c:pt>
                <c:pt idx="2">
                  <c:v>Public service</c:v>
                </c:pt>
                <c:pt idx="3">
                  <c:v>Academic support</c:v>
                </c:pt>
                <c:pt idx="4">
                  <c:v>Institutional support</c:v>
                </c:pt>
                <c:pt idx="5">
                  <c:v>Student services</c:v>
                </c:pt>
                <c:pt idx="6">
                  <c:v>Scholarships and fellowships</c:v>
                </c:pt>
                <c:pt idx="7">
                  <c:v>Patient services</c:v>
                </c:pt>
                <c:pt idx="8">
                  <c:v>Auxiliary enterprises</c:v>
                </c:pt>
                <c:pt idx="9">
                  <c:v>All Other</c:v>
                </c:pt>
              </c:strCache>
            </c:strRef>
          </c:cat>
          <c:val>
            <c:numRef>
              <c:f>'Operating - original'!$I$23:$I$32</c:f>
              <c:numCache>
                <c:formatCode>_("$"* #,##0.00_);_("$"* \(#,##0.00\);_("$"* "-"??_);_(@_)</c:formatCode>
                <c:ptCount val="10"/>
                <c:pt idx="0">
                  <c:v>352.67900000000003</c:v>
                </c:pt>
                <c:pt idx="1">
                  <c:v>294.65500000000003</c:v>
                </c:pt>
                <c:pt idx="2">
                  <c:v>87.622</c:v>
                </c:pt>
                <c:pt idx="3">
                  <c:v>164.642</c:v>
                </c:pt>
                <c:pt idx="4">
                  <c:v>75.058999999999997</c:v>
                </c:pt>
                <c:pt idx="5">
                  <c:v>36.504000000000005</c:v>
                </c:pt>
                <c:pt idx="6">
                  <c:v>30.568999999999999</c:v>
                </c:pt>
                <c:pt idx="7">
                  <c:v>1343.8039999999999</c:v>
                </c:pt>
                <c:pt idx="8">
                  <c:v>172.792</c:v>
                </c:pt>
                <c:pt idx="9">
                  <c:v>300.47699999999998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D94-4823-8FB4-3CA0867116D8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52387</xdr:rowOff>
    </xdr:from>
    <xdr:to>
      <xdr:col>5</xdr:col>
      <xdr:colOff>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13</xdr:row>
      <xdr:rowOff>119061</xdr:rowOff>
    </xdr:from>
    <xdr:to>
      <xdr:col>10</xdr:col>
      <xdr:colOff>831342</xdr:colOff>
      <xdr:row>32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20</xdr:row>
      <xdr:rowOff>19050</xdr:rowOff>
    </xdr:from>
    <xdr:to>
      <xdr:col>5</xdr:col>
      <xdr:colOff>600074</xdr:colOff>
      <xdr:row>39</xdr:row>
      <xdr:rowOff>142874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Dig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E100"/>
      </a:accent1>
      <a:accent2>
        <a:srgbClr val="000000"/>
      </a:accent2>
      <a:accent3>
        <a:srgbClr val="7F7F7F"/>
      </a:accent3>
      <a:accent4>
        <a:srgbClr val="D2D2D2"/>
      </a:accent4>
      <a:accent5>
        <a:srgbClr val="FFEC8F"/>
      </a:accent5>
      <a:accent6>
        <a:srgbClr val="FFF6C9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fr.fo.uiowa.edu/annual-reports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controller.fo.uiowa.edu/financial-reports" TargetMode="Externa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G39" sqref="G39"/>
    </sheetView>
  </sheetViews>
  <sheetFormatPr defaultColWidth="9" defaultRowHeight="12.5" x14ac:dyDescent="0.25"/>
  <cols>
    <col min="1" max="1" width="47.25" style="1" customWidth="1"/>
    <col min="2" max="6" width="7" style="39" customWidth="1"/>
    <col min="7" max="7" width="36.75" style="14" customWidth="1"/>
    <col min="8" max="8" width="6.08203125" style="29" customWidth="1"/>
    <col min="9" max="9" width="5.75" style="1" customWidth="1"/>
    <col min="10" max="16384" width="9" style="1"/>
  </cols>
  <sheetData>
    <row r="1" spans="1:9" ht="25.5" customHeight="1" x14ac:dyDescent="0.3">
      <c r="A1" s="52" t="s">
        <v>18</v>
      </c>
      <c r="B1" s="52"/>
      <c r="C1" s="52"/>
      <c r="D1" s="52"/>
      <c r="E1" s="52"/>
      <c r="F1" s="52"/>
      <c r="G1" s="52"/>
      <c r="H1" s="52"/>
      <c r="I1" s="52"/>
    </row>
    <row r="2" spans="1:9" ht="6" customHeight="1" x14ac:dyDescent="0.3">
      <c r="A2" s="2"/>
      <c r="B2" s="28"/>
      <c r="C2" s="28"/>
      <c r="D2" s="28"/>
      <c r="E2" s="28"/>
      <c r="F2" s="28"/>
      <c r="G2" s="9"/>
    </row>
    <row r="3" spans="1:9" x14ac:dyDescent="0.25">
      <c r="A3" s="3"/>
      <c r="B3" s="30">
        <v>2011</v>
      </c>
      <c r="C3" s="30">
        <v>2012</v>
      </c>
      <c r="D3" s="30">
        <v>2013</v>
      </c>
      <c r="E3" s="30">
        <v>2014</v>
      </c>
      <c r="F3" s="30">
        <v>2015</v>
      </c>
      <c r="G3" s="19"/>
    </row>
    <row r="4" spans="1:9" x14ac:dyDescent="0.25">
      <c r="A4" s="5" t="s">
        <v>19</v>
      </c>
      <c r="B4" s="31">
        <v>310.10000000000002</v>
      </c>
      <c r="C4" s="32">
        <v>357.07600000000002</v>
      </c>
      <c r="D4" s="31">
        <v>374.77300000000002</v>
      </c>
      <c r="E4" s="31">
        <v>382.13600000000002</v>
      </c>
      <c r="F4" s="31">
        <v>377.8</v>
      </c>
      <c r="G4" s="16"/>
    </row>
    <row r="5" spans="1:9" x14ac:dyDescent="0.25">
      <c r="A5" s="4" t="s">
        <v>20</v>
      </c>
      <c r="B5" s="33">
        <v>394.1</v>
      </c>
      <c r="C5" s="33">
        <v>388.8</v>
      </c>
      <c r="D5" s="33">
        <f>304.439+13.653+34.21+16.1</f>
        <v>368.40200000000004</v>
      </c>
      <c r="E5" s="33">
        <f>280.673+18.118+49.126+15.7</f>
        <v>363.61699999999996</v>
      </c>
      <c r="F5" s="33">
        <f>333.9+17.1</f>
        <v>351</v>
      </c>
      <c r="G5" s="16"/>
    </row>
    <row r="6" spans="1:9" x14ac:dyDescent="0.25">
      <c r="A6" s="4" t="s">
        <v>21</v>
      </c>
      <c r="B6" s="33">
        <v>1065.7</v>
      </c>
      <c r="C6" s="33">
        <v>1319.6</v>
      </c>
      <c r="D6" s="33">
        <v>1356.53</v>
      </c>
      <c r="E6" s="33">
        <v>1461.9690000000001</v>
      </c>
      <c r="F6" s="33">
        <v>1611.6</v>
      </c>
      <c r="G6" s="16"/>
    </row>
    <row r="7" spans="1:9" x14ac:dyDescent="0.25">
      <c r="A7" s="4" t="s">
        <v>22</v>
      </c>
      <c r="B7" s="33">
        <v>105.1</v>
      </c>
      <c r="C7" s="33">
        <v>103.7</v>
      </c>
      <c r="D7" s="33">
        <v>108.291</v>
      </c>
      <c r="E7" s="33">
        <v>102.949</v>
      </c>
      <c r="F7" s="33">
        <v>98.9</v>
      </c>
      <c r="G7" s="16"/>
    </row>
    <row r="8" spans="1:9" x14ac:dyDescent="0.25">
      <c r="A8" s="4" t="s">
        <v>23</v>
      </c>
      <c r="B8" s="33">
        <v>166.7</v>
      </c>
      <c r="C8" s="33">
        <v>175.3</v>
      </c>
      <c r="D8" s="33">
        <v>175.29900000000001</v>
      </c>
      <c r="E8" s="33">
        <v>179.5</v>
      </c>
      <c r="F8" s="33">
        <v>180.6</v>
      </c>
      <c r="G8" s="16"/>
    </row>
    <row r="9" spans="1:9" x14ac:dyDescent="0.25">
      <c r="A9" s="4" t="s">
        <v>24</v>
      </c>
      <c r="B9" s="33">
        <v>26.2</v>
      </c>
      <c r="C9" s="33">
        <v>46.5</v>
      </c>
      <c r="D9" s="33">
        <f>24.895+0.763</f>
        <v>25.658000000000001</v>
      </c>
      <c r="E9" s="33">
        <f>44.208+0.702</f>
        <v>44.91</v>
      </c>
      <c r="F9" s="33">
        <v>32.6</v>
      </c>
      <c r="G9" s="16"/>
    </row>
    <row r="10" spans="1:9" ht="13" thickBot="1" x14ac:dyDescent="0.3">
      <c r="A10" s="4" t="s">
        <v>25</v>
      </c>
      <c r="B10" s="33">
        <v>245.2</v>
      </c>
      <c r="C10" s="33">
        <v>232</v>
      </c>
      <c r="D10" s="33">
        <v>229.63399999999999</v>
      </c>
      <c r="E10" s="33">
        <v>238.09700000000001</v>
      </c>
      <c r="F10" s="33">
        <v>247.3</v>
      </c>
      <c r="G10" s="16"/>
    </row>
    <row r="11" spans="1:9" ht="13.5" thickTop="1" thickBot="1" x14ac:dyDescent="0.3">
      <c r="A11" s="7" t="s">
        <v>0</v>
      </c>
      <c r="B11" s="34">
        <f>SUM(B4:B10)</f>
        <v>2313.1</v>
      </c>
      <c r="C11" s="34">
        <f>SUM(C4:C10)</f>
        <v>2622.9759999999997</v>
      </c>
      <c r="D11" s="34">
        <f>SUM(D4:D10)</f>
        <v>2638.587</v>
      </c>
      <c r="E11" s="34">
        <f>SUM(E4:E10)</f>
        <v>2773.1779999999999</v>
      </c>
      <c r="F11" s="34">
        <f>SUM(F4:F10)</f>
        <v>2899.7999999999997</v>
      </c>
      <c r="G11" s="20"/>
    </row>
    <row r="12" spans="1:9" ht="13" thickTop="1" x14ac:dyDescent="0.25">
      <c r="A12" s="8"/>
      <c r="B12" s="35"/>
      <c r="C12" s="35"/>
      <c r="D12" s="35"/>
      <c r="E12" s="35"/>
      <c r="F12" s="35"/>
      <c r="G12" s="11"/>
    </row>
    <row r="13" spans="1:9" x14ac:dyDescent="0.25">
      <c r="A13" s="25" t="s">
        <v>26</v>
      </c>
      <c r="B13" s="36"/>
      <c r="C13" s="36"/>
      <c r="D13" s="37">
        <v>91.906999999999996</v>
      </c>
      <c r="E13" s="37">
        <v>95.162000000000006</v>
      </c>
      <c r="F13" s="37">
        <v>104.136</v>
      </c>
      <c r="G13" s="11"/>
    </row>
    <row r="14" spans="1:9" ht="15.75" customHeight="1" x14ac:dyDescent="0.25">
      <c r="A14" s="53" t="s">
        <v>27</v>
      </c>
      <c r="B14" s="53"/>
      <c r="C14" s="53"/>
      <c r="D14" s="53"/>
      <c r="E14" s="53"/>
      <c r="F14" s="53"/>
      <c r="G14" s="53"/>
      <c r="H14" s="53"/>
      <c r="I14" s="53"/>
    </row>
    <row r="15" spans="1:9" x14ac:dyDescent="0.25">
      <c r="A15" s="21" t="s">
        <v>5</v>
      </c>
      <c r="B15" s="38"/>
      <c r="C15" s="38"/>
      <c r="D15" s="38"/>
      <c r="E15" s="38"/>
      <c r="F15" s="38"/>
      <c r="G15" s="13"/>
    </row>
    <row r="17" spans="6:9" x14ac:dyDescent="0.25">
      <c r="G17" s="1"/>
      <c r="H17" s="40"/>
    </row>
    <row r="18" spans="6:9" x14ac:dyDescent="0.25">
      <c r="F18" s="41"/>
      <c r="G18" s="5" t="s">
        <v>19</v>
      </c>
      <c r="H18" s="42">
        <f>F4</f>
        <v>377.8</v>
      </c>
      <c r="I18" s="23">
        <f t="shared" ref="I18:I23" si="0">H18/$H$24</f>
        <v>0.13028484723084352</v>
      </c>
    </row>
    <row r="19" spans="6:9" x14ac:dyDescent="0.25">
      <c r="F19" s="43"/>
      <c r="G19" s="4" t="s">
        <v>20</v>
      </c>
      <c r="H19" s="42">
        <f>F5</f>
        <v>351</v>
      </c>
      <c r="I19" s="23">
        <f t="shared" si="0"/>
        <v>0.12104283054003726</v>
      </c>
    </row>
    <row r="20" spans="6:9" x14ac:dyDescent="0.25">
      <c r="F20" s="43"/>
      <c r="G20" s="4" t="s">
        <v>21</v>
      </c>
      <c r="H20" s="42">
        <f>F6</f>
        <v>1611.6</v>
      </c>
      <c r="I20" s="23">
        <f t="shared" si="0"/>
        <v>0.55576246637699156</v>
      </c>
    </row>
    <row r="21" spans="6:9" x14ac:dyDescent="0.25">
      <c r="F21" s="43"/>
      <c r="G21" s="4" t="s">
        <v>23</v>
      </c>
      <c r="H21" s="42">
        <f>F8</f>
        <v>180.6</v>
      </c>
      <c r="I21" s="23">
        <f t="shared" si="0"/>
        <v>6.2280157252224293E-2</v>
      </c>
    </row>
    <row r="22" spans="6:9" x14ac:dyDescent="0.25">
      <c r="F22" s="43"/>
      <c r="G22" s="4" t="s">
        <v>28</v>
      </c>
      <c r="H22" s="42">
        <f>+F9+F7</f>
        <v>131.5</v>
      </c>
      <c r="I22" s="23">
        <f t="shared" si="0"/>
        <v>4.5347955031381476E-2</v>
      </c>
    </row>
    <row r="23" spans="6:9" x14ac:dyDescent="0.25">
      <c r="F23" s="43"/>
      <c r="G23" s="4" t="s">
        <v>25</v>
      </c>
      <c r="H23" s="42">
        <f>F10</f>
        <v>247.3</v>
      </c>
      <c r="I23" s="23">
        <f t="shared" si="0"/>
        <v>8.5281743568521973E-2</v>
      </c>
    </row>
    <row r="24" spans="6:9" x14ac:dyDescent="0.25">
      <c r="F24" s="43"/>
      <c r="G24" s="4"/>
      <c r="H24" s="44">
        <f>SUM(H18:H23)</f>
        <v>2899.7999999999997</v>
      </c>
      <c r="I24" s="23"/>
    </row>
  </sheetData>
  <mergeCells count="2">
    <mergeCell ref="A1:I1"/>
    <mergeCell ref="A14:I14"/>
  </mergeCells>
  <hyperlinks>
    <hyperlink ref="A15" r:id="rId1" xr:uid="{00000000-0004-0000-0000-000000000000}"/>
  </hyperlinks>
  <printOptions horizontalCentered="1" verticalCentered="1"/>
  <pageMargins left="0.45" right="0.45" top="0.75" bottom="0.75" header="0.25" footer="0.3"/>
  <pageSetup scale="80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3"/>
  <sheetViews>
    <sheetView tabSelected="1" zoomScaleNormal="100" zoomScaleSheetLayoutView="89" workbookViewId="0">
      <selection activeCell="R13" sqref="R13"/>
    </sheetView>
  </sheetViews>
  <sheetFormatPr defaultColWidth="9" defaultRowHeight="12.5" x14ac:dyDescent="0.25"/>
  <cols>
    <col min="1" max="1" width="32.33203125" style="1" customWidth="1"/>
    <col min="2" max="11" width="8.58203125" style="39" customWidth="1"/>
    <col min="12" max="12" width="7" style="39" customWidth="1"/>
    <col min="13" max="13" width="36.75" style="14" customWidth="1"/>
    <col min="14" max="14" width="6.08203125" style="29" customWidth="1"/>
    <col min="15" max="15" width="6.75" style="1" customWidth="1"/>
    <col min="16" max="16384" width="9" style="1"/>
  </cols>
  <sheetData>
    <row r="1" spans="1:15" ht="14" x14ac:dyDescent="0.3">
      <c r="A1" s="2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7"/>
      <c r="N1" s="27"/>
      <c r="O1" s="27"/>
    </row>
    <row r="2" spans="1:15" ht="6" customHeight="1" x14ac:dyDescent="0.3">
      <c r="A2" s="2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9"/>
    </row>
    <row r="3" spans="1:15" x14ac:dyDescent="0.25">
      <c r="A3" s="3"/>
      <c r="B3" s="15" t="s">
        <v>38</v>
      </c>
      <c r="C3" s="15" t="s">
        <v>34</v>
      </c>
      <c r="D3" s="30" t="s">
        <v>35</v>
      </c>
      <c r="E3" s="30" t="s">
        <v>36</v>
      </c>
      <c r="F3" s="30" t="s">
        <v>37</v>
      </c>
      <c r="G3" s="30" t="s">
        <v>32</v>
      </c>
      <c r="H3" s="30" t="s">
        <v>39</v>
      </c>
      <c r="I3" s="30" t="s">
        <v>40</v>
      </c>
      <c r="J3" s="30" t="s">
        <v>41</v>
      </c>
      <c r="K3" s="30" t="s">
        <v>42</v>
      </c>
      <c r="L3" s="40"/>
      <c r="M3" s="19"/>
    </row>
    <row r="4" spans="1:15" ht="14" x14ac:dyDescent="0.3">
      <c r="A4" s="5" t="s">
        <v>19</v>
      </c>
      <c r="B4" s="31">
        <v>377.8</v>
      </c>
      <c r="C4" s="31">
        <v>379.1</v>
      </c>
      <c r="D4" s="46">
        <v>399.1</v>
      </c>
      <c r="E4" s="46">
        <v>430.5</v>
      </c>
      <c r="F4" s="46">
        <v>431.3</v>
      </c>
      <c r="G4" s="46">
        <v>429</v>
      </c>
      <c r="H4" s="46">
        <v>425</v>
      </c>
      <c r="I4" s="46">
        <v>426</v>
      </c>
      <c r="J4" s="46">
        <v>451</v>
      </c>
      <c r="K4" s="46">
        <v>471</v>
      </c>
      <c r="L4" s="31"/>
      <c r="M4" s="5"/>
      <c r="N4"/>
      <c r="O4"/>
    </row>
    <row r="5" spans="1:15" ht="14" x14ac:dyDescent="0.3">
      <c r="A5" s="4" t="s">
        <v>20</v>
      </c>
      <c r="B5" s="33">
        <f>333.9+17.1</f>
        <v>351</v>
      </c>
      <c r="C5" s="33">
        <f>343.7+17.3</f>
        <v>361</v>
      </c>
      <c r="D5" s="47">
        <v>363.2</v>
      </c>
      <c r="E5" s="47">
        <v>365.9</v>
      </c>
      <c r="F5" s="47">
        <v>374.6</v>
      </c>
      <c r="G5" s="47">
        <v>435</v>
      </c>
      <c r="H5" s="47">
        <v>500</v>
      </c>
      <c r="I5" s="47">
        <v>588</v>
      </c>
      <c r="J5" s="47">
        <v>505</v>
      </c>
      <c r="K5" s="47">
        <v>534</v>
      </c>
      <c r="L5" s="33"/>
      <c r="M5" s="4"/>
      <c r="N5"/>
      <c r="O5"/>
    </row>
    <row r="6" spans="1:15" ht="14" x14ac:dyDescent="0.3">
      <c r="A6" s="4" t="s">
        <v>21</v>
      </c>
      <c r="B6" s="33">
        <v>1611.6</v>
      </c>
      <c r="C6" s="33">
        <v>1789.4</v>
      </c>
      <c r="D6" s="47">
        <v>1846.5</v>
      </c>
      <c r="E6" s="47">
        <v>2040.2</v>
      </c>
      <c r="F6" s="47">
        <v>2237.1999999999998</v>
      </c>
      <c r="G6" s="47">
        <v>2303</v>
      </c>
      <c r="H6" s="47">
        <v>2579</v>
      </c>
      <c r="I6" s="47">
        <v>3058</v>
      </c>
      <c r="J6" s="47">
        <v>3249</v>
      </c>
      <c r="K6" s="47">
        <v>3604</v>
      </c>
      <c r="L6" s="33"/>
      <c r="M6" s="4"/>
      <c r="N6"/>
      <c r="O6"/>
    </row>
    <row r="7" spans="1:15" ht="14" x14ac:dyDescent="0.3">
      <c r="A7" s="4" t="s">
        <v>22</v>
      </c>
      <c r="B7" s="33">
        <v>98.9</v>
      </c>
      <c r="C7" s="33">
        <v>108.4</v>
      </c>
      <c r="D7" s="47">
        <v>108.5</v>
      </c>
      <c r="E7" s="47">
        <v>104.9</v>
      </c>
      <c r="F7" s="47">
        <v>111.3</v>
      </c>
      <c r="G7" s="47">
        <v>109</v>
      </c>
      <c r="H7" s="47">
        <v>133</v>
      </c>
      <c r="I7" s="47">
        <v>137</v>
      </c>
      <c r="J7" s="47">
        <v>141</v>
      </c>
      <c r="K7" s="47">
        <v>143</v>
      </c>
      <c r="L7" s="33"/>
      <c r="M7" s="4"/>
      <c r="N7"/>
      <c r="O7"/>
    </row>
    <row r="8" spans="1:15" ht="14" x14ac:dyDescent="0.3">
      <c r="A8" s="4" t="s">
        <v>23</v>
      </c>
      <c r="B8" s="33">
        <v>180.6</v>
      </c>
      <c r="C8" s="33">
        <v>197</v>
      </c>
      <c r="D8" s="47">
        <v>216.3</v>
      </c>
      <c r="E8" s="47">
        <v>222</v>
      </c>
      <c r="F8" s="47">
        <v>232</v>
      </c>
      <c r="G8" s="47">
        <v>203</v>
      </c>
      <c r="H8" s="47">
        <v>137</v>
      </c>
      <c r="I8" s="47">
        <v>207</v>
      </c>
      <c r="J8" s="47">
        <v>226</v>
      </c>
      <c r="K8" s="47">
        <v>242</v>
      </c>
      <c r="L8" s="33"/>
      <c r="M8" s="4"/>
      <c r="N8"/>
      <c r="O8"/>
    </row>
    <row r="9" spans="1:15" ht="14" x14ac:dyDescent="0.3">
      <c r="A9" s="4" t="s">
        <v>24</v>
      </c>
      <c r="B9" s="33">
        <v>32.6</v>
      </c>
      <c r="C9" s="33">
        <v>42</v>
      </c>
      <c r="D9" s="47">
        <v>35</v>
      </c>
      <c r="E9" s="47">
        <v>33.4</v>
      </c>
      <c r="F9" s="47">
        <v>38.5</v>
      </c>
      <c r="G9" s="47">
        <v>41</v>
      </c>
      <c r="H9" s="47">
        <v>52</v>
      </c>
      <c r="I9" s="47">
        <v>41</v>
      </c>
      <c r="J9" s="47">
        <v>53</v>
      </c>
      <c r="K9" s="47">
        <v>58</v>
      </c>
      <c r="L9" s="33"/>
      <c r="M9" s="4"/>
      <c r="N9"/>
      <c r="O9"/>
    </row>
    <row r="10" spans="1:15" ht="14.5" thickBot="1" x14ac:dyDescent="0.35">
      <c r="A10" s="4" t="s">
        <v>25</v>
      </c>
      <c r="B10" s="33">
        <v>247.3</v>
      </c>
      <c r="C10" s="33">
        <v>247.3</v>
      </c>
      <c r="D10" s="47">
        <v>239.3</v>
      </c>
      <c r="E10" s="47">
        <v>227.3</v>
      </c>
      <c r="F10" s="47">
        <v>231.1</v>
      </c>
      <c r="G10" s="47">
        <v>240</v>
      </c>
      <c r="H10" s="47">
        <v>233</v>
      </c>
      <c r="I10" s="47">
        <v>234</v>
      </c>
      <c r="J10" s="47">
        <v>237</v>
      </c>
      <c r="K10" s="47">
        <v>239</v>
      </c>
      <c r="L10" s="33"/>
      <c r="M10" s="4"/>
      <c r="N10"/>
      <c r="O10"/>
    </row>
    <row r="11" spans="1:15" ht="15" thickTop="1" thickBot="1" x14ac:dyDescent="0.35">
      <c r="A11" s="7" t="s">
        <v>0</v>
      </c>
      <c r="B11" s="34">
        <f t="shared" ref="B11:C11" si="0">SUM(B4:B10)</f>
        <v>2899.7999999999997</v>
      </c>
      <c r="C11" s="34">
        <f t="shared" si="0"/>
        <v>3124.2000000000003</v>
      </c>
      <c r="D11" s="48">
        <f t="shared" ref="D11:J11" si="1">SUM(D4:D10)</f>
        <v>3207.9000000000005</v>
      </c>
      <c r="E11" s="48">
        <f t="shared" si="1"/>
        <v>3424.2000000000003</v>
      </c>
      <c r="F11" s="48">
        <f t="shared" si="1"/>
        <v>3656</v>
      </c>
      <c r="G11" s="48">
        <f t="shared" si="1"/>
        <v>3760</v>
      </c>
      <c r="H11" s="48">
        <f t="shared" si="1"/>
        <v>4059</v>
      </c>
      <c r="I11" s="48">
        <f t="shared" si="1"/>
        <v>4691</v>
      </c>
      <c r="J11" s="48">
        <f t="shared" si="1"/>
        <v>4862</v>
      </c>
      <c r="K11" s="48">
        <f t="shared" ref="K11" si="2">SUM(K4:K10)</f>
        <v>5291</v>
      </c>
      <c r="L11" s="35"/>
      <c r="M11"/>
      <c r="N11"/>
      <c r="O11"/>
    </row>
    <row r="12" spans="1:15" ht="18" customHeight="1" thickTop="1" x14ac:dyDescent="0.25">
      <c r="A12" s="51" t="s">
        <v>29</v>
      </c>
      <c r="B12" s="21"/>
      <c r="C12" s="50" t="s">
        <v>31</v>
      </c>
      <c r="D12" s="21"/>
      <c r="E12" s="21"/>
      <c r="F12" s="21"/>
      <c r="I12" s="6"/>
      <c r="J12" s="6"/>
      <c r="K12" s="6"/>
      <c r="L12" s="35"/>
      <c r="M12" s="11"/>
    </row>
    <row r="13" spans="1:15" ht="15" customHeight="1" x14ac:dyDescent="0.25">
      <c r="A13" s="49" t="s">
        <v>33</v>
      </c>
      <c r="B13" s="21"/>
      <c r="C13" s="21"/>
      <c r="D13" s="21"/>
      <c r="E13" s="21"/>
      <c r="F13" s="21"/>
      <c r="G13" s="21"/>
      <c r="I13" s="6"/>
      <c r="J13" s="6"/>
      <c r="K13" s="6"/>
      <c r="L13" s="35"/>
      <c r="M13" s="11"/>
    </row>
    <row r="14" spans="1:15" ht="15.75" customHeight="1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26"/>
      <c r="M14" s="45"/>
      <c r="N14" s="45"/>
      <c r="O14" s="45"/>
    </row>
    <row r="16" spans="1:15" x14ac:dyDescent="0.25">
      <c r="M16" s="1"/>
      <c r="N16" s="40" t="str">
        <f>K3</f>
        <v>2023-24</v>
      </c>
    </row>
    <row r="17" spans="11:15" x14ac:dyDescent="0.25">
      <c r="K17" s="41"/>
      <c r="L17" s="41"/>
      <c r="M17" s="4" t="s">
        <v>21</v>
      </c>
      <c r="N17" s="42">
        <f>K6</f>
        <v>3604</v>
      </c>
      <c r="O17" s="23">
        <f t="shared" ref="O17:O22" si="3">N17/$N$23</f>
        <v>0.68115668115668115</v>
      </c>
    </row>
    <row r="18" spans="11:15" x14ac:dyDescent="0.25">
      <c r="K18" s="43"/>
      <c r="L18" s="43"/>
      <c r="M18" s="4" t="s">
        <v>20</v>
      </c>
      <c r="N18" s="42">
        <f>K5</f>
        <v>534</v>
      </c>
      <c r="O18" s="23">
        <f t="shared" si="3"/>
        <v>0.10092610092610092</v>
      </c>
    </row>
    <row r="19" spans="11:15" x14ac:dyDescent="0.25">
      <c r="K19" s="43"/>
      <c r="L19" s="43"/>
      <c r="M19" s="5" t="s">
        <v>19</v>
      </c>
      <c r="N19" s="42">
        <f>K4</f>
        <v>471</v>
      </c>
      <c r="O19" s="23">
        <f t="shared" si="3"/>
        <v>8.9019089019089018E-2</v>
      </c>
    </row>
    <row r="20" spans="11:15" x14ac:dyDescent="0.25">
      <c r="K20" s="43"/>
      <c r="L20" s="43"/>
      <c r="M20" s="4" t="s">
        <v>25</v>
      </c>
      <c r="N20" s="42">
        <f>K10</f>
        <v>239</v>
      </c>
      <c r="O20" s="23">
        <f t="shared" si="3"/>
        <v>4.5171045171045171E-2</v>
      </c>
    </row>
    <row r="21" spans="11:15" x14ac:dyDescent="0.25">
      <c r="K21" s="43"/>
      <c r="L21" s="43"/>
      <c r="M21" s="4" t="s">
        <v>23</v>
      </c>
      <c r="N21" s="42">
        <f>K8</f>
        <v>242</v>
      </c>
      <c r="O21" s="23">
        <f t="shared" si="3"/>
        <v>4.5738045738045741E-2</v>
      </c>
    </row>
    <row r="22" spans="11:15" x14ac:dyDescent="0.25">
      <c r="K22" s="43"/>
      <c r="L22" s="43"/>
      <c r="M22" s="4" t="s">
        <v>28</v>
      </c>
      <c r="N22" s="42">
        <f>+K9+K7</f>
        <v>201</v>
      </c>
      <c r="O22" s="23">
        <f t="shared" si="3"/>
        <v>3.7989037989037987E-2</v>
      </c>
    </row>
    <row r="23" spans="11:15" x14ac:dyDescent="0.25">
      <c r="K23" s="43"/>
      <c r="L23" s="43"/>
      <c r="N23" s="44">
        <f>SUM(N17:N22)</f>
        <v>5291</v>
      </c>
      <c r="O23" s="23">
        <f>SUM(O17:O22)</f>
        <v>1</v>
      </c>
    </row>
    <row r="24" spans="11:15" x14ac:dyDescent="0.25">
      <c r="M24" s="4"/>
      <c r="O24" s="23"/>
    </row>
    <row r="27" spans="11:15" ht="14" x14ac:dyDescent="0.3">
      <c r="M27" s="5"/>
      <c r="N27"/>
      <c r="O27"/>
    </row>
    <row r="28" spans="11:15" ht="14" x14ac:dyDescent="0.3">
      <c r="M28" s="4"/>
      <c r="N28"/>
      <c r="O28"/>
    </row>
    <row r="29" spans="11:15" ht="14" x14ac:dyDescent="0.3">
      <c r="M29" s="5"/>
      <c r="N29"/>
      <c r="O29"/>
    </row>
    <row r="30" spans="11:15" ht="14" x14ac:dyDescent="0.3">
      <c r="M30" s="4"/>
      <c r="N30"/>
      <c r="O30"/>
    </row>
    <row r="31" spans="11:15" ht="14" x14ac:dyDescent="0.3">
      <c r="M31" s="4"/>
      <c r="N31"/>
      <c r="O31"/>
    </row>
    <row r="32" spans="11:15" ht="14" x14ac:dyDescent="0.3">
      <c r="M32" s="4"/>
      <c r="N32"/>
      <c r="O32"/>
    </row>
    <row r="33" spans="13:15" ht="14" x14ac:dyDescent="0.3">
      <c r="M33" s="4"/>
      <c r="N33"/>
      <c r="O33"/>
    </row>
  </sheetData>
  <hyperlinks>
    <hyperlink ref="C12" r:id="rId1" display="http://afr.fo.uiowa.edu/annual-reports" xr:uid="{00000000-0004-0000-0100-000000000000}"/>
  </hyperlinks>
  <printOptions horizontalCentered="1" verticalCentered="1"/>
  <pageMargins left="0.45" right="0.45" top="0.75" bottom="0.75" header="0.25" footer="0.3"/>
  <pageSetup fitToWidth="0" orientation="landscape" r:id="rId2"/>
  <headerFooter scaleWithDoc="0">
    <oddHeader>&amp;C&amp;G</oddHeader>
    <oddFooter xml:space="preserve">&amp;R&amp;"+,Italic"&amp;8Information and Resource Management, Office of the Provost          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zoomScaleNormal="100" zoomScaleSheetLayoutView="89" workbookViewId="0">
      <pane xSplit="1" ySplit="3" topLeftCell="B4" activePane="bottomRight" state="frozen"/>
      <selection pane="topRight" activeCell="C1" sqref="C1"/>
      <selection pane="bottomLeft" activeCell="A4" sqref="A4"/>
      <selection pane="bottomRight" activeCell="A19" sqref="A19:J19"/>
    </sheetView>
  </sheetViews>
  <sheetFormatPr defaultColWidth="9" defaultRowHeight="12.5" x14ac:dyDescent="0.25"/>
  <cols>
    <col min="1" max="1" width="25.08203125" style="1" customWidth="1"/>
    <col min="2" max="2" width="9" style="14" hidden="1" customWidth="1"/>
    <col min="3" max="6" width="9" style="14"/>
    <col min="7" max="7" width="9" style="14" customWidth="1"/>
    <col min="8" max="8" width="11.08203125" style="14" customWidth="1"/>
    <col min="9" max="10" width="11.08203125" style="1" customWidth="1"/>
    <col min="11" max="16384" width="9" style="1"/>
  </cols>
  <sheetData>
    <row r="1" spans="1:10" ht="25.5" customHeight="1" x14ac:dyDescent="0.3">
      <c r="A1" s="52" t="s">
        <v>7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6" customHeight="1" x14ac:dyDescent="0.3">
      <c r="A2" s="2"/>
      <c r="B2" s="9"/>
      <c r="C2" s="9"/>
      <c r="D2" s="9"/>
      <c r="E2" s="9"/>
      <c r="F2" s="9"/>
      <c r="G2" s="9"/>
      <c r="H2" s="9"/>
    </row>
    <row r="3" spans="1:10" x14ac:dyDescent="0.25">
      <c r="A3" s="3"/>
      <c r="B3" s="10"/>
      <c r="C3" s="15">
        <v>2011</v>
      </c>
      <c r="D3" s="15">
        <v>2012</v>
      </c>
      <c r="E3" s="15">
        <v>2013</v>
      </c>
      <c r="F3" s="15">
        <v>2014</v>
      </c>
      <c r="G3" s="15">
        <v>2015</v>
      </c>
      <c r="H3" s="19"/>
    </row>
    <row r="4" spans="1:10" x14ac:dyDescent="0.25">
      <c r="A4" s="5" t="s">
        <v>2</v>
      </c>
      <c r="B4" s="16">
        <v>308.76800000000003</v>
      </c>
      <c r="C4" s="16">
        <v>314.892</v>
      </c>
      <c r="D4" s="16">
        <v>336.58699999999999</v>
      </c>
      <c r="E4" s="16">
        <v>335.97199999999998</v>
      </c>
      <c r="F4" s="16">
        <v>349.81400000000002</v>
      </c>
      <c r="G4" s="16">
        <v>352.67900000000003</v>
      </c>
      <c r="H4" s="16"/>
    </row>
    <row r="5" spans="1:10" x14ac:dyDescent="0.25">
      <c r="A5" s="4" t="s">
        <v>3</v>
      </c>
      <c r="B5" s="17">
        <v>292.31299999999999</v>
      </c>
      <c r="C5" s="17">
        <v>291.94499999999999</v>
      </c>
      <c r="D5" s="17">
        <v>290.06600000000003</v>
      </c>
      <c r="E5" s="17">
        <v>287.37</v>
      </c>
      <c r="F5" s="17">
        <v>297.05899999999997</v>
      </c>
      <c r="G5" s="17">
        <v>294.65500000000003</v>
      </c>
      <c r="H5" s="17"/>
    </row>
    <row r="6" spans="1:10" x14ac:dyDescent="0.25">
      <c r="A6" s="4" t="s">
        <v>4</v>
      </c>
      <c r="B6" s="17">
        <v>65.897999999999996</v>
      </c>
      <c r="C6" s="17">
        <v>69.611999999999995</v>
      </c>
      <c r="D6" s="17">
        <v>69.611999999999995</v>
      </c>
      <c r="E6" s="17">
        <v>81.91</v>
      </c>
      <c r="F6" s="17">
        <v>81.91</v>
      </c>
      <c r="G6" s="17">
        <v>87.622</v>
      </c>
      <c r="H6" s="17"/>
    </row>
    <row r="7" spans="1:10" x14ac:dyDescent="0.25">
      <c r="A7" s="4" t="s">
        <v>11</v>
      </c>
      <c r="B7" s="17">
        <v>124.923</v>
      </c>
      <c r="C7" s="17">
        <v>120.34699999999999</v>
      </c>
      <c r="D7" s="17">
        <v>137.85999999999999</v>
      </c>
      <c r="E7" s="17">
        <v>163.07999999999998</v>
      </c>
      <c r="F7" s="17">
        <v>167.42400000000001</v>
      </c>
      <c r="G7" s="17">
        <v>164.642</v>
      </c>
      <c r="H7" s="17"/>
    </row>
    <row r="8" spans="1:10" x14ac:dyDescent="0.25">
      <c r="A8" s="4" t="s">
        <v>12</v>
      </c>
      <c r="B8" s="17">
        <v>73.697000000000003</v>
      </c>
      <c r="C8" s="17">
        <v>78.972999999999999</v>
      </c>
      <c r="D8" s="17">
        <v>74.823999999999998</v>
      </c>
      <c r="E8" s="17">
        <v>78.58</v>
      </c>
      <c r="F8" s="17">
        <v>64.215999999999994</v>
      </c>
      <c r="G8" s="17">
        <v>75.058999999999997</v>
      </c>
      <c r="H8" s="17"/>
    </row>
    <row r="9" spans="1:10" x14ac:dyDescent="0.25">
      <c r="A9" s="4" t="s">
        <v>13</v>
      </c>
      <c r="B9" s="17">
        <v>26.899000000000001</v>
      </c>
      <c r="C9" s="17">
        <v>28.304999999999996</v>
      </c>
      <c r="D9" s="17">
        <v>30.208999999999996</v>
      </c>
      <c r="E9" s="17">
        <v>31.091000000000001</v>
      </c>
      <c r="F9" s="17">
        <v>32.024000000000001</v>
      </c>
      <c r="G9" s="17">
        <v>36.504000000000005</v>
      </c>
      <c r="H9" s="17"/>
    </row>
    <row r="10" spans="1:10" x14ac:dyDescent="0.25">
      <c r="A10" s="4" t="s">
        <v>14</v>
      </c>
      <c r="B10" s="17">
        <v>33.840000000000003</v>
      </c>
      <c r="C10" s="17">
        <v>28.756999999999998</v>
      </c>
      <c r="D10" s="17">
        <v>29.161999999999999</v>
      </c>
      <c r="E10" s="17">
        <v>28.725999999999999</v>
      </c>
      <c r="F10" s="17">
        <v>30.832999999999998</v>
      </c>
      <c r="G10" s="17">
        <v>30.568999999999999</v>
      </c>
      <c r="H10" s="17"/>
    </row>
    <row r="11" spans="1:10" x14ac:dyDescent="0.25">
      <c r="A11" s="4" t="s">
        <v>15</v>
      </c>
      <c r="B11" s="17">
        <v>811.81200000000001</v>
      </c>
      <c r="C11" s="17">
        <v>882.072</v>
      </c>
      <c r="D11" s="17">
        <v>1165.4119999999998</v>
      </c>
      <c r="E11" s="17">
        <v>1189.98</v>
      </c>
      <c r="F11" s="17">
        <v>1281.0030000000002</v>
      </c>
      <c r="G11" s="17">
        <v>1343.8039999999999</v>
      </c>
      <c r="H11" s="17"/>
    </row>
    <row r="12" spans="1:10" x14ac:dyDescent="0.25">
      <c r="A12" s="4" t="s">
        <v>16</v>
      </c>
      <c r="B12" s="17">
        <v>152.14499999999998</v>
      </c>
      <c r="C12" s="17">
        <v>157.13499999999999</v>
      </c>
      <c r="D12" s="17">
        <v>165.06700000000001</v>
      </c>
      <c r="E12" s="17">
        <v>157.47500000000002</v>
      </c>
      <c r="F12" s="17">
        <v>166.654</v>
      </c>
      <c r="G12" s="17">
        <v>172.792</v>
      </c>
      <c r="H12" s="17"/>
    </row>
    <row r="13" spans="1:10" x14ac:dyDescent="0.25">
      <c r="A13" s="4" t="s">
        <v>8</v>
      </c>
      <c r="B13" s="17">
        <v>74.700999999999993</v>
      </c>
      <c r="C13" s="17">
        <v>76.591000000000008</v>
      </c>
      <c r="D13" s="17">
        <v>78.289000000000001</v>
      </c>
      <c r="E13" s="17">
        <v>74.863</v>
      </c>
      <c r="F13" s="17">
        <v>78.998999999999995</v>
      </c>
      <c r="G13" s="17">
        <v>75.430999999999997</v>
      </c>
      <c r="H13" s="17"/>
    </row>
    <row r="14" spans="1:10" x14ac:dyDescent="0.25">
      <c r="A14" s="4" t="s">
        <v>9</v>
      </c>
      <c r="B14" s="17">
        <v>153.82</v>
      </c>
      <c r="C14" s="17">
        <v>157.52000000000001</v>
      </c>
      <c r="D14" s="17">
        <v>160.08000000000001</v>
      </c>
      <c r="E14" s="17">
        <v>167.83</v>
      </c>
      <c r="F14" s="17">
        <v>171.61</v>
      </c>
      <c r="G14" s="17">
        <v>182.76</v>
      </c>
      <c r="H14" s="17"/>
    </row>
    <row r="15" spans="1:10" ht="13" thickBot="1" x14ac:dyDescent="0.3">
      <c r="A15" s="4" t="s">
        <v>10</v>
      </c>
      <c r="B15" s="17">
        <v>0.96099999999999985</v>
      </c>
      <c r="C15" s="17">
        <v>9.76</v>
      </c>
      <c r="D15" s="17">
        <v>4.3440000000000003</v>
      </c>
      <c r="E15" s="17">
        <v>0.39800000000000013</v>
      </c>
      <c r="F15" s="17">
        <v>24.256399999999999</v>
      </c>
      <c r="G15" s="17">
        <v>42.286000000000001</v>
      </c>
      <c r="H15" s="17"/>
    </row>
    <row r="16" spans="1:10" ht="13.5" thickTop="1" thickBot="1" x14ac:dyDescent="0.3">
      <c r="A16" s="7" t="s">
        <v>0</v>
      </c>
      <c r="B16" s="18">
        <f t="shared" ref="B16:G16" si="0">SUM(B4:B15)</f>
        <v>2119.777</v>
      </c>
      <c r="C16" s="18">
        <f t="shared" si="0"/>
        <v>2215.9090000000001</v>
      </c>
      <c r="D16" s="18">
        <f t="shared" si="0"/>
        <v>2541.5120000000002</v>
      </c>
      <c r="E16" s="18">
        <f t="shared" si="0"/>
        <v>2597.2749999999996</v>
      </c>
      <c r="F16" s="18">
        <f t="shared" si="0"/>
        <v>2745.8024000000005</v>
      </c>
      <c r="G16" s="18">
        <f t="shared" si="0"/>
        <v>2858.8029999999999</v>
      </c>
      <c r="H16" s="20"/>
    </row>
    <row r="17" spans="1:10" ht="13" thickTop="1" x14ac:dyDescent="0.25">
      <c r="A17" s="8"/>
      <c r="B17" s="11"/>
      <c r="C17" s="11"/>
      <c r="D17" s="11"/>
      <c r="E17" s="11"/>
      <c r="F17" s="11"/>
      <c r="G17" s="11"/>
      <c r="H17" s="11"/>
    </row>
    <row r="18" spans="1:10" x14ac:dyDescent="0.25">
      <c r="A18" s="6" t="s">
        <v>1</v>
      </c>
      <c r="B18" s="12"/>
      <c r="C18" s="12"/>
      <c r="D18" s="12"/>
      <c r="E18" s="12"/>
      <c r="F18" s="12"/>
      <c r="G18" s="12"/>
      <c r="H18" s="12"/>
    </row>
    <row r="19" spans="1:10" ht="27.75" customHeight="1" x14ac:dyDescent="0.25">
      <c r="A19" s="53" t="s">
        <v>6</v>
      </c>
      <c r="B19" s="53"/>
      <c r="C19" s="53"/>
      <c r="D19" s="53"/>
      <c r="E19" s="53"/>
      <c r="F19" s="53"/>
      <c r="G19" s="53"/>
      <c r="H19" s="53"/>
      <c r="I19" s="53"/>
      <c r="J19" s="53"/>
    </row>
    <row r="20" spans="1:10" x14ac:dyDescent="0.25">
      <c r="A20" s="21" t="s">
        <v>5</v>
      </c>
      <c r="B20" s="13"/>
      <c r="C20" s="13"/>
      <c r="D20" s="13"/>
      <c r="E20" s="13"/>
      <c r="F20" s="13"/>
      <c r="G20" s="13"/>
      <c r="H20" s="13"/>
    </row>
    <row r="22" spans="1:10" x14ac:dyDescent="0.25">
      <c r="G22" s="1"/>
      <c r="H22" s="1"/>
      <c r="I22" s="15">
        <v>2015</v>
      </c>
    </row>
    <row r="23" spans="1:10" x14ac:dyDescent="0.25">
      <c r="G23" s="5" t="s">
        <v>2</v>
      </c>
      <c r="H23" s="5"/>
      <c r="I23" s="22">
        <f>G4</f>
        <v>352.67900000000003</v>
      </c>
      <c r="J23" s="23">
        <f>I23/$I$33</f>
        <v>0.123365968204175</v>
      </c>
    </row>
    <row r="24" spans="1:10" x14ac:dyDescent="0.25">
      <c r="G24" s="4" t="s">
        <v>3</v>
      </c>
      <c r="H24" s="4"/>
      <c r="I24" s="22">
        <f>G5</f>
        <v>294.65500000000003</v>
      </c>
      <c r="J24" s="23">
        <f t="shared" ref="J24:J32" si="1">I24/$I$33</f>
        <v>0.10306936154747287</v>
      </c>
    </row>
    <row r="25" spans="1:10" x14ac:dyDescent="0.25">
      <c r="G25" s="4" t="s">
        <v>4</v>
      </c>
      <c r="H25" s="4"/>
      <c r="I25" s="22">
        <f>G6</f>
        <v>87.622</v>
      </c>
      <c r="J25" s="23">
        <f t="shared" si="1"/>
        <v>3.0649890880903658E-2</v>
      </c>
    </row>
    <row r="26" spans="1:10" x14ac:dyDescent="0.25">
      <c r="G26" s="4" t="s">
        <v>11</v>
      </c>
      <c r="H26" s="4"/>
      <c r="I26" s="22">
        <f t="shared" ref="I26:I31" si="2">G7</f>
        <v>164.642</v>
      </c>
      <c r="J26" s="23">
        <f t="shared" si="1"/>
        <v>5.7591236611966627E-2</v>
      </c>
    </row>
    <row r="27" spans="1:10" x14ac:dyDescent="0.25">
      <c r="G27" s="4" t="s">
        <v>12</v>
      </c>
      <c r="H27" s="4"/>
      <c r="I27" s="22">
        <f t="shared" si="2"/>
        <v>75.058999999999997</v>
      </c>
      <c r="J27" s="23">
        <f t="shared" si="1"/>
        <v>2.6255394303140164E-2</v>
      </c>
    </row>
    <row r="28" spans="1:10" x14ac:dyDescent="0.25">
      <c r="G28" s="4" t="s">
        <v>13</v>
      </c>
      <c r="H28" s="4"/>
      <c r="I28" s="22">
        <f t="shared" si="2"/>
        <v>36.504000000000005</v>
      </c>
      <c r="J28" s="23">
        <f t="shared" si="1"/>
        <v>1.2768980583831769E-2</v>
      </c>
    </row>
    <row r="29" spans="1:10" x14ac:dyDescent="0.25">
      <c r="G29" s="4" t="s">
        <v>14</v>
      </c>
      <c r="H29" s="4"/>
      <c r="I29" s="22">
        <f t="shared" si="2"/>
        <v>30.568999999999999</v>
      </c>
      <c r="J29" s="23">
        <f t="shared" si="1"/>
        <v>1.0692936869032251E-2</v>
      </c>
    </row>
    <row r="30" spans="1:10" x14ac:dyDescent="0.25">
      <c r="G30" s="4" t="s">
        <v>15</v>
      </c>
      <c r="H30" s="4"/>
      <c r="I30" s="22">
        <f t="shared" si="2"/>
        <v>1343.8039999999999</v>
      </c>
      <c r="J30" s="23">
        <f t="shared" si="1"/>
        <v>0.47005827264068217</v>
      </c>
    </row>
    <row r="31" spans="1:10" x14ac:dyDescent="0.25">
      <c r="G31" s="4" t="s">
        <v>16</v>
      </c>
      <c r="H31" s="4"/>
      <c r="I31" s="22">
        <f t="shared" si="2"/>
        <v>172.792</v>
      </c>
      <c r="J31" s="23">
        <f t="shared" si="1"/>
        <v>6.044208012934086E-2</v>
      </c>
    </row>
    <row r="32" spans="1:10" x14ac:dyDescent="0.25">
      <c r="G32" s="4" t="s">
        <v>17</v>
      </c>
      <c r="H32" s="4"/>
      <c r="I32" s="22">
        <f>G13+G14+G15</f>
        <v>300.47699999999998</v>
      </c>
      <c r="J32" s="23">
        <f t="shared" si="1"/>
        <v>0.10510587822945479</v>
      </c>
    </row>
    <row r="33" spans="7:10" x14ac:dyDescent="0.25">
      <c r="G33" s="4"/>
      <c r="H33" s="4"/>
      <c r="I33" s="24">
        <f>SUM(I23:I32)</f>
        <v>2858.8029999999994</v>
      </c>
      <c r="J33" s="23"/>
    </row>
  </sheetData>
  <mergeCells count="2">
    <mergeCell ref="A1:J1"/>
    <mergeCell ref="A19:J19"/>
  </mergeCells>
  <hyperlinks>
    <hyperlink ref="A20" r:id="rId1" xr:uid="{00000000-0004-0000-0200-000000000000}"/>
  </hyperlinks>
  <printOptions horizontalCentered="1" verticalCentered="1"/>
  <pageMargins left="0.45" right="0.45" top="0.75" bottom="0.75" header="0.25" footer="0.3"/>
  <pageSetup scale="98" fitToWidth="0" orientation="landscape" r:id="rId2"/>
  <headerFooter scaleWithDoc="0">
    <oddHeader>&amp;C&amp;G</oddHeader>
    <oddFooter>&amp;R&amp;"+,Italic"&amp;8Information and Resource Management, Office of the Provost  &amp;P</oddFoot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Revenue - original</vt:lpstr>
      <vt:lpstr>Revenue</vt:lpstr>
      <vt:lpstr>Operating - original</vt:lpstr>
      <vt:lpstr>'Operating - original'!Print_Area</vt:lpstr>
      <vt:lpstr>Revenue!Print_Area</vt:lpstr>
      <vt:lpstr>'Revenue - original'!Print_Area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Yows, Kristina</dc:creator>
  <cp:lastModifiedBy>Yows, Kristina</cp:lastModifiedBy>
  <cp:lastPrinted>2025-02-18T00:01:00Z</cp:lastPrinted>
  <dcterms:created xsi:type="dcterms:W3CDTF">2015-12-04T21:49:47Z</dcterms:created>
  <dcterms:modified xsi:type="dcterms:W3CDTF">2025-02-18T00:03:58Z</dcterms:modified>
</cp:coreProperties>
</file>