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52B4F087-47A1-47EF-9485-93A218BD5D9B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Revenue - original" sheetId="3" state="hidden" r:id="rId1"/>
    <sheet name="Operating - original" sheetId="1" state="hidden" r:id="rId2"/>
    <sheet name="Expenses" sheetId="2" r:id="rId3"/>
  </sheets>
  <definedNames>
    <definedName name="_xlnm.Print_Area" localSheetId="2">Expenses!$A$1:$K$37</definedName>
    <definedName name="_xlnm.Print_Area" localSheetId="1">'Operating - original'!$A$1:$J$40</definedName>
    <definedName name="_xlnm.Print_Area" localSheetId="0">'Revenue - original'!$A$1:$I$31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D14" i="2"/>
  <c r="J14" i="2"/>
  <c r="I14" i="2"/>
  <c r="H14" i="2"/>
  <c r="G14" i="2"/>
  <c r="F14" i="2"/>
  <c r="E14" i="2"/>
  <c r="N24" i="2"/>
  <c r="N28" i="2"/>
  <c r="N27" i="2"/>
  <c r="N26" i="2" l="1"/>
  <c r="N22" i="2" l="1"/>
  <c r="H23" i="3" l="1"/>
  <c r="H22" i="3"/>
  <c r="H21" i="3"/>
  <c r="H20" i="3"/>
  <c r="H18" i="3"/>
  <c r="C11" i="3"/>
  <c r="B11" i="3"/>
  <c r="E9" i="3"/>
  <c r="D9" i="3"/>
  <c r="F5" i="3"/>
  <c r="F11" i="3" s="1"/>
  <c r="E5" i="3"/>
  <c r="D5" i="3"/>
  <c r="D11" i="3" s="1"/>
  <c r="E11" i="3" l="1"/>
  <c r="H19" i="3"/>
  <c r="H24" i="3" l="1"/>
  <c r="N25" i="2"/>
  <c r="N23" i="2"/>
  <c r="N29" i="2" s="1"/>
  <c r="O23" i="2" s="1"/>
  <c r="K14" i="2" l="1"/>
  <c r="O24" i="2"/>
  <c r="I20" i="3"/>
  <c r="I18" i="3"/>
  <c r="I23" i="3"/>
  <c r="I21" i="3"/>
  <c r="I22" i="3"/>
  <c r="I19" i="3"/>
  <c r="I30" i="1"/>
  <c r="I31" i="1"/>
  <c r="I26" i="1"/>
  <c r="I27" i="1"/>
  <c r="I28" i="1"/>
  <c r="I29" i="1"/>
  <c r="I32" i="1"/>
  <c r="I25" i="1"/>
  <c r="I24" i="1"/>
  <c r="I23" i="1"/>
  <c r="B16" i="1"/>
  <c r="C16" i="1"/>
  <c r="D16" i="1"/>
  <c r="E16" i="1"/>
  <c r="F16" i="1"/>
  <c r="G16" i="1"/>
  <c r="O26" i="2" l="1"/>
  <c r="O27" i="2"/>
  <c r="O28" i="2"/>
  <c r="O25" i="2"/>
  <c r="I33" i="1"/>
  <c r="J23" i="1" s="1"/>
  <c r="O29" i="2" l="1"/>
  <c r="J27" i="1"/>
  <c r="J31" i="1"/>
  <c r="J24" i="1"/>
  <c r="J28" i="1"/>
  <c r="J32" i="1"/>
  <c r="J25" i="1"/>
  <c r="J29" i="1"/>
  <c r="J26" i="1"/>
  <c r="J30" i="1"/>
</calcChain>
</file>

<file path=xl/sharedStrings.xml><?xml version="1.0" encoding="utf-8"?>
<sst xmlns="http://schemas.openxmlformats.org/spreadsheetml/2006/main" count="78" uniqueCount="47">
  <si>
    <t>Total</t>
  </si>
  <si>
    <t>Notes:</t>
  </si>
  <si>
    <t>Instruction</t>
  </si>
  <si>
    <t>Research</t>
  </si>
  <si>
    <t>Public service</t>
  </si>
  <si>
    <t>http://controller.fo.uiowa.edu/financial-reports</t>
  </si>
  <si>
    <t>Data Source:  Information is from the audited financial report of the University of Iowa which is published annually.  For further breakdown of Operating Expenses, see Note 11.</t>
  </si>
  <si>
    <t xml:space="preserve">University of Iowa Operating Expenses By Function </t>
  </si>
  <si>
    <t>Operations and maintenance of plant</t>
  </si>
  <si>
    <t>Depreciation and amortization</t>
  </si>
  <si>
    <t>Other operating expenses</t>
  </si>
  <si>
    <t>Academic support</t>
  </si>
  <si>
    <t>Institutional support</t>
  </si>
  <si>
    <t>Student services</t>
  </si>
  <si>
    <t>Scholarships and fellowships</t>
  </si>
  <si>
    <t>Patient services</t>
  </si>
  <si>
    <t>Auxiliary enterprises</t>
  </si>
  <si>
    <t>All Other</t>
  </si>
  <si>
    <t>All other*</t>
  </si>
  <si>
    <t>*Includes operations &amp; maintenance of plant, depreciation &amp; amortization, and other operating expenses</t>
  </si>
  <si>
    <t>University of Iowa Revenue (In Millions)</t>
  </si>
  <si>
    <t>Tuition and fees, net of scholarship allowances</t>
  </si>
  <si>
    <t>Grants and contracts</t>
  </si>
  <si>
    <t>Patient services, net of allowances</t>
  </si>
  <si>
    <t>Sales and services of educational departments</t>
  </si>
  <si>
    <t>Auxiliary enterprises, net of scholarship allowances</t>
  </si>
  <si>
    <t>Other operating revenue</t>
  </si>
  <si>
    <t>State Appropriations</t>
  </si>
  <si>
    <t>Note Scholarship Allowance History:</t>
  </si>
  <si>
    <t xml:space="preserve">Data Source:  Information is from the audited financial report of the University of Iowa which is published annually. </t>
  </si>
  <si>
    <t>All other operating revenue</t>
  </si>
  <si>
    <t>Other</t>
  </si>
  <si>
    <t>Source: Annual University of Iowa audited Financial Report</t>
  </si>
  <si>
    <t>University of Iowa Operating Expenses By Function (in millions)</t>
  </si>
  <si>
    <t>(http://afr.fo.uiowa.edu/annual-reports)</t>
  </si>
  <si>
    <t>2019-20</t>
  </si>
  <si>
    <t>For further breakdown of operating expenses, see Note 12 of the Financial Report.</t>
  </si>
  <si>
    <t>2015-16</t>
  </si>
  <si>
    <t>2016-17</t>
  </si>
  <si>
    <t>2017-18</t>
  </si>
  <si>
    <t>2018-19</t>
  </si>
  <si>
    <t>2014-15</t>
  </si>
  <si>
    <t>2020-21</t>
  </si>
  <si>
    <t>2021-22</t>
  </si>
  <si>
    <t>2022-23</t>
  </si>
  <si>
    <t>2023-24</t>
  </si>
  <si>
    <t>Restatements of prior years due to changes in the accounting standards are not reflected in this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</si>
</sst>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&quot;$&quot;#,##0.0"/>
    <numFmt numFmtId="167" formatCode="_(&quot;$&quot;* #,##0.0_);_(&quot;$&quot;* \(#,##0.0\);_(&quot;$&quot;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i/>
      <u/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Continuous" wrapText="1"/>
    </xf>
    <xf numFmtId="164" fontId="5" fillId="0" borderId="1" xfId="0" applyNumberFormat="1" applyFont="1" applyBorder="1" applyAlignment="1">
      <alignment horizontal="right"/>
    </xf>
    <xf numFmtId="164" fontId="5" fillId="0" borderId="0" xfId="1" applyNumberFormat="1" applyFont="1" applyBorder="1"/>
    <xf numFmtId="164" fontId="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/>
    <xf numFmtId="1" fontId="5" fillId="0" borderId="1" xfId="0" applyNumberFormat="1" applyFont="1" applyBorder="1" applyAlignment="1">
      <alignment horizontal="center"/>
    </xf>
    <xf numFmtId="44" fontId="6" fillId="0" borderId="0" xfId="1" applyNumberFormat="1" applyFont="1"/>
    <xf numFmtId="44" fontId="6" fillId="0" borderId="0" xfId="1" applyNumberFormat="1" applyFont="1" applyFill="1" applyBorder="1"/>
    <xf numFmtId="44" fontId="5" fillId="0" borderId="2" xfId="1" applyNumberFormat="1" applyFont="1" applyBorder="1"/>
    <xf numFmtId="1" fontId="5" fillId="0" borderId="0" xfId="0" applyNumberFormat="1" applyFont="1" applyAlignment="1">
      <alignment horizontal="center"/>
    </xf>
    <xf numFmtId="44" fontId="5" fillId="0" borderId="0" xfId="1" applyNumberFormat="1" applyFont="1" applyBorder="1"/>
    <xf numFmtId="0" fontId="8" fillId="0" borderId="0" xfId="3" applyAlignment="1">
      <alignment vertical="top"/>
    </xf>
    <xf numFmtId="44" fontId="9" fillId="0" borderId="0" xfId="0" applyNumberFormat="1" applyFont="1"/>
    <xf numFmtId="10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Continuous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/>
    </xf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1" applyNumberFormat="1" applyFont="1" applyFill="1" applyBorder="1"/>
    <xf numFmtId="166" fontId="5" fillId="0" borderId="2" xfId="1" applyNumberFormat="1" applyFont="1" applyBorder="1"/>
    <xf numFmtId="166" fontId="5" fillId="0" borderId="0" xfId="1" applyNumberFormat="1" applyFont="1" applyBorder="1"/>
    <xf numFmtId="165" fontId="11" fillId="0" borderId="0" xfId="1" applyNumberFormat="1" applyFont="1" applyBorder="1"/>
    <xf numFmtId="165" fontId="7" fillId="0" borderId="0" xfId="1" applyNumberFormat="1" applyFont="1" applyBorder="1"/>
    <xf numFmtId="165" fontId="4" fillId="0" borderId="0" xfId="0" applyNumberFormat="1" applyFont="1" applyAlignment="1">
      <alignment vertical="top"/>
    </xf>
    <xf numFmtId="165" fontId="1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6" fontId="9" fillId="0" borderId="0" xfId="0" applyNumberFormat="1" applyFont="1"/>
    <xf numFmtId="165" fontId="6" fillId="0" borderId="0" xfId="0" applyNumberFormat="1" applyFont="1"/>
    <xf numFmtId="166" fontId="10" fillId="0" borderId="0" xfId="0" applyNumberFormat="1" applyFont="1"/>
    <xf numFmtId="4" fontId="0" fillId="0" borderId="0" xfId="0" applyNumberFormat="1"/>
    <xf numFmtId="0" fontId="8" fillId="0" borderId="0" xfId="3" applyBorder="1" applyAlignment="1">
      <alignment horizontal="left" vertical="top"/>
    </xf>
    <xf numFmtId="167" fontId="6" fillId="0" borderId="0" xfId="1" applyNumberFormat="1" applyFont="1"/>
    <xf numFmtId="167" fontId="6" fillId="0" borderId="0" xfId="1" applyNumberFormat="1" applyFont="1" applyFill="1" applyBorder="1"/>
    <xf numFmtId="167" fontId="5" fillId="0" borderId="2" xfId="1" applyNumberFormat="1" applyFont="1" applyBorder="1"/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</cellXfs>
  <cellStyles count="4">
    <cellStyle name="Comma" xfId="1" builtinId="3"/>
    <cellStyle name="Hyperlink" xfId="3" builtinId="8" customBuiltin="1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</a:t>
            </a:r>
            <a:r>
              <a:rPr lang="en-US" baseline="0"/>
              <a:t> 2014-15 Revenue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B-48B7-B3FB-7F3099C85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B-48B7-B3FB-7F3099C85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B-48B7-B3FB-7F3099C85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1B-48B7-B3FB-7F3099C85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1B-48B7-B3FB-7F3099C85B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1B-48B7-B3FB-7F3099C85B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- original'!$G$18:$G$23</c:f>
              <c:strCache>
                <c:ptCount val="6"/>
                <c:pt idx="0">
                  <c:v>Tuition and fees, net of scholarship allowances</c:v>
                </c:pt>
                <c:pt idx="1">
                  <c:v>Grants and contracts</c:v>
                </c:pt>
                <c:pt idx="2">
                  <c:v>Patient services, net of allowances</c:v>
                </c:pt>
                <c:pt idx="3">
                  <c:v>Auxiliary enterprises, net of scholarship allowances</c:v>
                </c:pt>
                <c:pt idx="4">
                  <c:v>All other operating revenue</c:v>
                </c:pt>
                <c:pt idx="5">
                  <c:v>State Appropriations</c:v>
                </c:pt>
              </c:strCache>
            </c:strRef>
          </c:cat>
          <c:val>
            <c:numRef>
              <c:f>'Revenue - original'!$H$18:$H$23</c:f>
              <c:numCache>
                <c:formatCode>"$"#,##0.0</c:formatCode>
                <c:ptCount val="6"/>
                <c:pt idx="0">
                  <c:v>377.8</c:v>
                </c:pt>
                <c:pt idx="1">
                  <c:v>351</c:v>
                </c:pt>
                <c:pt idx="2">
                  <c:v>1611.6</c:v>
                </c:pt>
                <c:pt idx="3">
                  <c:v>180.6</c:v>
                </c:pt>
                <c:pt idx="4">
                  <c:v>131.5</c:v>
                </c:pt>
                <c:pt idx="5">
                  <c:v>247.3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1B-48B7-B3FB-7F3099C85B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84782147302938"/>
          <c:y val="0.20151612371121538"/>
          <c:w val="0.40465160900589786"/>
          <c:h val="0.71756795203368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Fiscal</a:t>
            </a:r>
            <a:r>
              <a:rPr lang="en-US" sz="1200" baseline="0"/>
              <a:t> year 2015 Operating Expenses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94-4823-8FB4-3CA0867116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94-4823-8FB4-3CA0867116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94-4823-8FB4-3CA0867116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94-4823-8FB4-3CA0867116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94-4823-8FB4-3CA0867116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94-4823-8FB4-3CA0867116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94-4823-8FB4-3CA0867116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94-4823-8FB4-3CA0867116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94-4823-8FB4-3CA0867116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94-4823-8FB4-3CA0867116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'Operating - original'!$G$23:$G$32</c:f>
              <c:strCache>
                <c:ptCount val="10"/>
                <c:pt idx="0">
                  <c:v>Instruction</c:v>
                </c:pt>
                <c:pt idx="1">
                  <c:v>Research</c:v>
                </c:pt>
                <c:pt idx="2">
                  <c:v>Public service</c:v>
                </c:pt>
                <c:pt idx="3">
                  <c:v>Academic support</c:v>
                </c:pt>
                <c:pt idx="4">
                  <c:v>Institutional support</c:v>
                </c:pt>
                <c:pt idx="5">
                  <c:v>Student services</c:v>
                </c:pt>
                <c:pt idx="6">
                  <c:v>Scholarships and fellowships</c:v>
                </c:pt>
                <c:pt idx="7">
                  <c:v>Patient services</c:v>
                </c:pt>
                <c:pt idx="8">
                  <c:v>Auxiliary enterprises</c:v>
                </c:pt>
                <c:pt idx="9">
                  <c:v>All Other</c:v>
                </c:pt>
              </c:strCache>
            </c:strRef>
          </c:cat>
          <c:val>
            <c:numRef>
              <c:f>'Operating - original'!$I$23:$I$32</c:f>
              <c:numCache>
                <c:formatCode>_("$"* #,##0.00_);_("$"* \(#,##0.00\);_("$"* "-"??_);_(@_)</c:formatCode>
                <c:ptCount val="10"/>
                <c:pt idx="0">
                  <c:v>352.67900000000003</c:v>
                </c:pt>
                <c:pt idx="1">
                  <c:v>294.65500000000003</c:v>
                </c:pt>
                <c:pt idx="2">
                  <c:v>87.622</c:v>
                </c:pt>
                <c:pt idx="3">
                  <c:v>164.642</c:v>
                </c:pt>
                <c:pt idx="4">
                  <c:v>75.058999999999997</c:v>
                </c:pt>
                <c:pt idx="5">
                  <c:v>36.504000000000005</c:v>
                </c:pt>
                <c:pt idx="6">
                  <c:v>30.568999999999999</c:v>
                </c:pt>
                <c:pt idx="7">
                  <c:v>1343.8039999999999</c:v>
                </c:pt>
                <c:pt idx="8">
                  <c:v>172.792</c:v>
                </c:pt>
                <c:pt idx="9">
                  <c:v>300.47699999999998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94-4823-8FB4-3CA0867116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Fiscal Year 2024 Operating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4D-4623-AAAC-BCD6B6BC2F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4D-4623-AAAC-BCD6B6BC2F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4D-4623-AAAC-BCD6B6BC2F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E3-455A-936D-D550C1FED9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E3-455A-936D-D550C1FED9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E3-455A-936D-D550C1FED979}"/>
              </c:ext>
            </c:extLst>
          </c:dPt>
          <c:dLbls>
            <c:dLbl>
              <c:idx val="0"/>
              <c:layout>
                <c:manualLayout>
                  <c:x val="-1.9237881591130112E-2"/>
                  <c:y val="-5.976093742794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D-4623-AAAC-BCD6B6BC2F94}"/>
                </c:ext>
              </c:extLst>
            </c:dLbl>
            <c:dLbl>
              <c:idx val="1"/>
              <c:layout>
                <c:manualLayout>
                  <c:x val="5.7713644773390228E-2"/>
                  <c:y val="1.99203124759819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D-4623-AAAC-BCD6B6BC2F94}"/>
                </c:ext>
              </c:extLst>
            </c:dLbl>
            <c:dLbl>
              <c:idx val="2"/>
              <c:layout>
                <c:manualLayout>
                  <c:x val="1.7758044545658568E-2"/>
                  <c:y val="-2.788843746637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4D-4623-AAAC-BCD6B6BC2F94}"/>
                </c:ext>
              </c:extLst>
            </c:dLbl>
            <c:dLbl>
              <c:idx val="3"/>
              <c:layout>
                <c:manualLayout>
                  <c:x val="3.2203817606704987E-2"/>
                  <c:y val="-3.91787059074863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3-455A-936D-D550C1FED979}"/>
                </c:ext>
              </c:extLst>
            </c:dLbl>
            <c:dLbl>
              <c:idx val="4"/>
              <c:layout>
                <c:manualLayout>
                  <c:x val="4.7707382848758556E-2"/>
                  <c:y val="-4.7808749942356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E3-455A-936D-D550C1FED979}"/>
                </c:ext>
              </c:extLst>
            </c:dLbl>
            <c:dLbl>
              <c:idx val="5"/>
              <c:layout>
                <c:manualLayout>
                  <c:x val="2.5931872031149647E-2"/>
                  <c:y val="1.5936249980785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E3-455A-936D-D550C1FED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Expenses!$M$23:$M$28</c:f>
              <c:strCache>
                <c:ptCount val="6"/>
                <c:pt idx="0">
                  <c:v>Patient services</c:v>
                </c:pt>
                <c:pt idx="1">
                  <c:v>Other</c:v>
                </c:pt>
                <c:pt idx="2">
                  <c:v>Research</c:v>
                </c:pt>
                <c:pt idx="3">
                  <c:v>Instruction</c:v>
                </c:pt>
                <c:pt idx="4">
                  <c:v>Auxiliary enterprises</c:v>
                </c:pt>
                <c:pt idx="5">
                  <c:v>Public service</c:v>
                </c:pt>
              </c:strCache>
            </c:strRef>
          </c:cat>
          <c:val>
            <c:numRef>
              <c:f>Expenses!$N$23:$N$28</c:f>
              <c:numCache>
                <c:formatCode>_("$"* #,##0.00_);_("$"* \(#,##0.00\);_("$"* "-"??_);_(@_)</c:formatCode>
                <c:ptCount val="6"/>
                <c:pt idx="0">
                  <c:v>3032.2689999999998</c:v>
                </c:pt>
                <c:pt idx="1">
                  <c:v>755.84300000000007</c:v>
                </c:pt>
                <c:pt idx="2">
                  <c:v>464.54</c:v>
                </c:pt>
                <c:pt idx="3">
                  <c:v>384.89400000000001</c:v>
                </c:pt>
                <c:pt idx="4">
                  <c:v>229.21100000000001</c:v>
                </c:pt>
                <c:pt idx="5">
                  <c:v>124.855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4D-4623-AAAC-BCD6B6BC2F9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4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&amp;L&amp;"-,Italic"&amp;8Released 1/22/16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52387</xdr:rowOff>
    </xdr:from>
    <xdr:to>
      <xdr:col>5</xdr:col>
      <xdr:colOff>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19050</xdr:rowOff>
    </xdr:from>
    <xdr:to>
      <xdr:col>5</xdr:col>
      <xdr:colOff>600074</xdr:colOff>
      <xdr:row>39</xdr:row>
      <xdr:rowOff>142874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18</xdr:row>
      <xdr:rowOff>95250</xdr:rowOff>
    </xdr:from>
    <xdr:to>
      <xdr:col>10</xdr:col>
      <xdr:colOff>819150</xdr:colOff>
      <xdr:row>36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afr.fo.uiowa.edu/annual-reports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defaultColWidth="9" defaultRowHeight="12.5" x14ac:dyDescent="0.25"/>
  <cols>
    <col min="1" max="1" width="47.25" style="1" customWidth="1"/>
    <col min="2" max="6" width="7" style="39" customWidth="1"/>
    <col min="7" max="7" width="36.75" style="14" customWidth="1"/>
    <col min="8" max="8" width="6.08203125" style="29" customWidth="1"/>
    <col min="9" max="9" width="5.75" style="1" customWidth="1"/>
    <col min="10" max="16384" width="9" style="1"/>
  </cols>
  <sheetData>
    <row r="1" spans="1:9" ht="25.5" customHeight="1" x14ac:dyDescent="0.3">
      <c r="A1" s="51" t="s">
        <v>20</v>
      </c>
      <c r="B1" s="51"/>
      <c r="C1" s="51"/>
      <c r="D1" s="51"/>
      <c r="E1" s="51"/>
      <c r="F1" s="51"/>
      <c r="G1" s="51"/>
      <c r="H1" s="51"/>
      <c r="I1" s="51"/>
    </row>
    <row r="2" spans="1:9" ht="6" customHeight="1" x14ac:dyDescent="0.3">
      <c r="A2" s="2"/>
      <c r="B2" s="28"/>
      <c r="C2" s="28"/>
      <c r="D2" s="28"/>
      <c r="E2" s="28"/>
      <c r="F2" s="28"/>
      <c r="G2" s="9"/>
    </row>
    <row r="3" spans="1:9" x14ac:dyDescent="0.25">
      <c r="A3" s="3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19"/>
    </row>
    <row r="4" spans="1:9" x14ac:dyDescent="0.25">
      <c r="A4" s="5" t="s">
        <v>21</v>
      </c>
      <c r="B4" s="31">
        <v>310.10000000000002</v>
      </c>
      <c r="C4" s="32">
        <v>357.07600000000002</v>
      </c>
      <c r="D4" s="31">
        <v>374.77300000000002</v>
      </c>
      <c r="E4" s="31">
        <v>382.13600000000002</v>
      </c>
      <c r="F4" s="31">
        <v>377.8</v>
      </c>
      <c r="G4" s="16"/>
    </row>
    <row r="5" spans="1:9" x14ac:dyDescent="0.25">
      <c r="A5" s="4" t="s">
        <v>22</v>
      </c>
      <c r="B5" s="33">
        <v>394.1</v>
      </c>
      <c r="C5" s="33">
        <v>388.8</v>
      </c>
      <c r="D5" s="33">
        <f>304.439+13.653+34.21+16.1</f>
        <v>368.40200000000004</v>
      </c>
      <c r="E5" s="33">
        <f>280.673+18.118+49.126+15.7</f>
        <v>363.61699999999996</v>
      </c>
      <c r="F5" s="33">
        <f>333.9+17.1</f>
        <v>351</v>
      </c>
      <c r="G5" s="16"/>
    </row>
    <row r="6" spans="1:9" x14ac:dyDescent="0.25">
      <c r="A6" s="4" t="s">
        <v>23</v>
      </c>
      <c r="B6" s="33">
        <v>1065.7</v>
      </c>
      <c r="C6" s="33">
        <v>1319.6</v>
      </c>
      <c r="D6" s="33">
        <v>1356.53</v>
      </c>
      <c r="E6" s="33">
        <v>1461.9690000000001</v>
      </c>
      <c r="F6" s="33">
        <v>1611.6</v>
      </c>
      <c r="G6" s="16"/>
    </row>
    <row r="7" spans="1:9" x14ac:dyDescent="0.25">
      <c r="A7" s="4" t="s">
        <v>24</v>
      </c>
      <c r="B7" s="33">
        <v>105.1</v>
      </c>
      <c r="C7" s="33">
        <v>103.7</v>
      </c>
      <c r="D7" s="33">
        <v>108.291</v>
      </c>
      <c r="E7" s="33">
        <v>102.949</v>
      </c>
      <c r="F7" s="33">
        <v>98.9</v>
      </c>
      <c r="G7" s="16"/>
    </row>
    <row r="8" spans="1:9" x14ac:dyDescent="0.25">
      <c r="A8" s="4" t="s">
        <v>25</v>
      </c>
      <c r="B8" s="33">
        <v>166.7</v>
      </c>
      <c r="C8" s="33">
        <v>175.3</v>
      </c>
      <c r="D8" s="33">
        <v>175.29900000000001</v>
      </c>
      <c r="E8" s="33">
        <v>179.5</v>
      </c>
      <c r="F8" s="33">
        <v>180.6</v>
      </c>
      <c r="G8" s="16"/>
    </row>
    <row r="9" spans="1:9" x14ac:dyDescent="0.25">
      <c r="A9" s="4" t="s">
        <v>26</v>
      </c>
      <c r="B9" s="33">
        <v>26.2</v>
      </c>
      <c r="C9" s="33">
        <v>46.5</v>
      </c>
      <c r="D9" s="33">
        <f>24.895+0.763</f>
        <v>25.658000000000001</v>
      </c>
      <c r="E9" s="33">
        <f>44.208+0.702</f>
        <v>44.91</v>
      </c>
      <c r="F9" s="33">
        <v>32.6</v>
      </c>
      <c r="G9" s="16"/>
    </row>
    <row r="10" spans="1:9" ht="13" thickBot="1" x14ac:dyDescent="0.3">
      <c r="A10" s="4" t="s">
        <v>27</v>
      </c>
      <c r="B10" s="33">
        <v>245.2</v>
      </c>
      <c r="C10" s="33">
        <v>232</v>
      </c>
      <c r="D10" s="33">
        <v>229.63399999999999</v>
      </c>
      <c r="E10" s="33">
        <v>238.09700000000001</v>
      </c>
      <c r="F10" s="33">
        <v>247.3</v>
      </c>
      <c r="G10" s="16"/>
    </row>
    <row r="11" spans="1:9" ht="13.5" thickTop="1" thickBot="1" x14ac:dyDescent="0.3">
      <c r="A11" s="7" t="s">
        <v>0</v>
      </c>
      <c r="B11" s="34">
        <f>SUM(B4:B10)</f>
        <v>2313.1</v>
      </c>
      <c r="C11" s="34">
        <f>SUM(C4:C10)</f>
        <v>2622.9759999999997</v>
      </c>
      <c r="D11" s="34">
        <f>SUM(D4:D10)</f>
        <v>2638.587</v>
      </c>
      <c r="E11" s="34">
        <f>SUM(E4:E10)</f>
        <v>2773.1779999999999</v>
      </c>
      <c r="F11" s="34">
        <f>SUM(F4:F10)</f>
        <v>2899.7999999999997</v>
      </c>
      <c r="G11" s="20"/>
    </row>
    <row r="12" spans="1:9" ht="13" thickTop="1" x14ac:dyDescent="0.25">
      <c r="A12" s="8"/>
      <c r="B12" s="35"/>
      <c r="C12" s="35"/>
      <c r="D12" s="35"/>
      <c r="E12" s="35"/>
      <c r="F12" s="35"/>
      <c r="G12" s="11"/>
    </row>
    <row r="13" spans="1:9" x14ac:dyDescent="0.25">
      <c r="A13" s="25" t="s">
        <v>28</v>
      </c>
      <c r="B13" s="36"/>
      <c r="C13" s="36"/>
      <c r="D13" s="37">
        <v>91.906999999999996</v>
      </c>
      <c r="E13" s="37">
        <v>95.162000000000006</v>
      </c>
      <c r="F13" s="37">
        <v>104.136</v>
      </c>
      <c r="G13" s="11"/>
    </row>
    <row r="14" spans="1:9" ht="15.75" customHeight="1" x14ac:dyDescent="0.25">
      <c r="A14" s="52" t="s">
        <v>29</v>
      </c>
      <c r="B14" s="52"/>
      <c r="C14" s="52"/>
      <c r="D14" s="52"/>
      <c r="E14" s="52"/>
      <c r="F14" s="52"/>
      <c r="G14" s="52"/>
      <c r="H14" s="52"/>
      <c r="I14" s="52"/>
    </row>
    <row r="15" spans="1:9" x14ac:dyDescent="0.25">
      <c r="A15" s="21" t="s">
        <v>5</v>
      </c>
      <c r="B15" s="38"/>
      <c r="C15" s="38"/>
      <c r="D15" s="38"/>
      <c r="E15" s="38"/>
      <c r="F15" s="38"/>
      <c r="G15" s="13"/>
    </row>
    <row r="17" spans="6:9" x14ac:dyDescent="0.25">
      <c r="G17" s="1"/>
      <c r="H17" s="40"/>
    </row>
    <row r="18" spans="6:9" x14ac:dyDescent="0.25">
      <c r="F18" s="41"/>
      <c r="G18" s="5" t="s">
        <v>21</v>
      </c>
      <c r="H18" s="42">
        <f>F4</f>
        <v>377.8</v>
      </c>
      <c r="I18" s="23">
        <f t="shared" ref="I18:I23" si="0">H18/$H$24</f>
        <v>0.13028484723084352</v>
      </c>
    </row>
    <row r="19" spans="6:9" x14ac:dyDescent="0.25">
      <c r="F19" s="43"/>
      <c r="G19" s="4" t="s">
        <v>22</v>
      </c>
      <c r="H19" s="42">
        <f>F5</f>
        <v>351</v>
      </c>
      <c r="I19" s="23">
        <f t="shared" si="0"/>
        <v>0.12104283054003726</v>
      </c>
    </row>
    <row r="20" spans="6:9" x14ac:dyDescent="0.25">
      <c r="F20" s="43"/>
      <c r="G20" s="4" t="s">
        <v>23</v>
      </c>
      <c r="H20" s="42">
        <f>F6</f>
        <v>1611.6</v>
      </c>
      <c r="I20" s="23">
        <f t="shared" si="0"/>
        <v>0.55576246637699156</v>
      </c>
    </row>
    <row r="21" spans="6:9" x14ac:dyDescent="0.25">
      <c r="F21" s="43"/>
      <c r="G21" s="4" t="s">
        <v>25</v>
      </c>
      <c r="H21" s="42">
        <f>F8</f>
        <v>180.6</v>
      </c>
      <c r="I21" s="23">
        <f t="shared" si="0"/>
        <v>6.2280157252224293E-2</v>
      </c>
    </row>
    <row r="22" spans="6:9" x14ac:dyDescent="0.25">
      <c r="F22" s="43"/>
      <c r="G22" s="4" t="s">
        <v>30</v>
      </c>
      <c r="H22" s="42">
        <f>+F9+F7</f>
        <v>131.5</v>
      </c>
      <c r="I22" s="23">
        <f t="shared" si="0"/>
        <v>4.5347955031381476E-2</v>
      </c>
    </row>
    <row r="23" spans="6:9" x14ac:dyDescent="0.25">
      <c r="F23" s="43"/>
      <c r="G23" s="4" t="s">
        <v>27</v>
      </c>
      <c r="H23" s="42">
        <f>F10</f>
        <v>247.3</v>
      </c>
      <c r="I23" s="23">
        <f t="shared" si="0"/>
        <v>8.5281743568521973E-2</v>
      </c>
    </row>
    <row r="24" spans="6:9" x14ac:dyDescent="0.25">
      <c r="F24" s="43"/>
      <c r="G24" s="4"/>
      <c r="H24" s="44">
        <f>SUM(H18:H23)</f>
        <v>2899.7999999999997</v>
      </c>
      <c r="I24" s="23"/>
    </row>
  </sheetData>
  <mergeCells count="2">
    <mergeCell ref="A1:I1"/>
    <mergeCell ref="A14:I14"/>
  </mergeCells>
  <hyperlinks>
    <hyperlink ref="A15" r:id="rId1" xr:uid="{00000000-0004-0000-0000-000000000000}"/>
  </hyperlinks>
  <printOptions horizontalCentered="1" verticalCentered="1"/>
  <pageMargins left="0.45" right="0.45" top="0.75" bottom="0.75" header="0.25" footer="0.3"/>
  <pageSetup scale="80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19" sqref="A19:J19"/>
    </sheetView>
  </sheetViews>
  <sheetFormatPr defaultColWidth="9" defaultRowHeight="12.5" x14ac:dyDescent="0.25"/>
  <cols>
    <col min="1" max="1" width="25.08203125" style="1" customWidth="1"/>
    <col min="2" max="2" width="9" style="14" hidden="1" customWidth="1"/>
    <col min="3" max="6" width="9" style="14"/>
    <col min="7" max="7" width="9" style="14" customWidth="1"/>
    <col min="8" max="8" width="11.08203125" style="14" customWidth="1"/>
    <col min="9" max="10" width="11.08203125" style="1" customWidth="1"/>
    <col min="11" max="16384" width="9" style="1"/>
  </cols>
  <sheetData>
    <row r="1" spans="1:10" ht="25.5" customHeight="1" x14ac:dyDescent="0.3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6" customHeight="1" x14ac:dyDescent="0.3">
      <c r="A2" s="2"/>
      <c r="B2" s="9"/>
      <c r="C2" s="9"/>
      <c r="D2" s="9"/>
      <c r="E2" s="9"/>
      <c r="F2" s="9"/>
      <c r="G2" s="9"/>
      <c r="H2" s="9"/>
    </row>
    <row r="3" spans="1:10" x14ac:dyDescent="0.25">
      <c r="A3" s="3"/>
      <c r="B3" s="10"/>
      <c r="C3" s="15">
        <v>2011</v>
      </c>
      <c r="D3" s="15">
        <v>2012</v>
      </c>
      <c r="E3" s="15">
        <v>2013</v>
      </c>
      <c r="F3" s="15">
        <v>2014</v>
      </c>
      <c r="G3" s="15">
        <v>2015</v>
      </c>
      <c r="H3" s="19"/>
    </row>
    <row r="4" spans="1:10" x14ac:dyDescent="0.25">
      <c r="A4" s="5" t="s">
        <v>2</v>
      </c>
      <c r="B4" s="16">
        <v>308.76800000000003</v>
      </c>
      <c r="C4" s="16">
        <v>314.892</v>
      </c>
      <c r="D4" s="16">
        <v>336.58699999999999</v>
      </c>
      <c r="E4" s="16">
        <v>335.97199999999998</v>
      </c>
      <c r="F4" s="16">
        <v>349.81400000000002</v>
      </c>
      <c r="G4" s="16">
        <v>352.67900000000003</v>
      </c>
      <c r="H4" s="16"/>
    </row>
    <row r="5" spans="1:10" x14ac:dyDescent="0.25">
      <c r="A5" s="4" t="s">
        <v>3</v>
      </c>
      <c r="B5" s="17">
        <v>292.31299999999999</v>
      </c>
      <c r="C5" s="17">
        <v>291.94499999999999</v>
      </c>
      <c r="D5" s="17">
        <v>290.06600000000003</v>
      </c>
      <c r="E5" s="17">
        <v>287.37</v>
      </c>
      <c r="F5" s="17">
        <v>297.05899999999997</v>
      </c>
      <c r="G5" s="17">
        <v>294.65500000000003</v>
      </c>
      <c r="H5" s="17"/>
    </row>
    <row r="6" spans="1:10" x14ac:dyDescent="0.25">
      <c r="A6" s="4" t="s">
        <v>4</v>
      </c>
      <c r="B6" s="17">
        <v>65.897999999999996</v>
      </c>
      <c r="C6" s="17">
        <v>69.611999999999995</v>
      </c>
      <c r="D6" s="17">
        <v>69.611999999999995</v>
      </c>
      <c r="E6" s="17">
        <v>81.91</v>
      </c>
      <c r="F6" s="17">
        <v>81.91</v>
      </c>
      <c r="G6" s="17">
        <v>87.622</v>
      </c>
      <c r="H6" s="17"/>
    </row>
    <row r="7" spans="1:10" x14ac:dyDescent="0.25">
      <c r="A7" s="4" t="s">
        <v>11</v>
      </c>
      <c r="B7" s="17">
        <v>124.923</v>
      </c>
      <c r="C7" s="17">
        <v>120.34699999999999</v>
      </c>
      <c r="D7" s="17">
        <v>137.85999999999999</v>
      </c>
      <c r="E7" s="17">
        <v>163.07999999999998</v>
      </c>
      <c r="F7" s="17">
        <v>167.42400000000001</v>
      </c>
      <c r="G7" s="17">
        <v>164.642</v>
      </c>
      <c r="H7" s="17"/>
    </row>
    <row r="8" spans="1:10" x14ac:dyDescent="0.25">
      <c r="A8" s="4" t="s">
        <v>12</v>
      </c>
      <c r="B8" s="17">
        <v>73.697000000000003</v>
      </c>
      <c r="C8" s="17">
        <v>78.972999999999999</v>
      </c>
      <c r="D8" s="17">
        <v>74.823999999999998</v>
      </c>
      <c r="E8" s="17">
        <v>78.58</v>
      </c>
      <c r="F8" s="17">
        <v>64.215999999999994</v>
      </c>
      <c r="G8" s="17">
        <v>75.058999999999997</v>
      </c>
      <c r="H8" s="17"/>
    </row>
    <row r="9" spans="1:10" x14ac:dyDescent="0.25">
      <c r="A9" s="4" t="s">
        <v>13</v>
      </c>
      <c r="B9" s="17">
        <v>26.899000000000001</v>
      </c>
      <c r="C9" s="17">
        <v>28.304999999999996</v>
      </c>
      <c r="D9" s="17">
        <v>30.208999999999996</v>
      </c>
      <c r="E9" s="17">
        <v>31.091000000000001</v>
      </c>
      <c r="F9" s="17">
        <v>32.024000000000001</v>
      </c>
      <c r="G9" s="17">
        <v>36.504000000000005</v>
      </c>
      <c r="H9" s="17"/>
    </row>
    <row r="10" spans="1:10" x14ac:dyDescent="0.25">
      <c r="A10" s="4" t="s">
        <v>14</v>
      </c>
      <c r="B10" s="17">
        <v>33.840000000000003</v>
      </c>
      <c r="C10" s="17">
        <v>28.756999999999998</v>
      </c>
      <c r="D10" s="17">
        <v>29.161999999999999</v>
      </c>
      <c r="E10" s="17">
        <v>28.725999999999999</v>
      </c>
      <c r="F10" s="17">
        <v>30.832999999999998</v>
      </c>
      <c r="G10" s="17">
        <v>30.568999999999999</v>
      </c>
      <c r="H10" s="17"/>
    </row>
    <row r="11" spans="1:10" x14ac:dyDescent="0.25">
      <c r="A11" s="4" t="s">
        <v>15</v>
      </c>
      <c r="B11" s="17">
        <v>811.81200000000001</v>
      </c>
      <c r="C11" s="17">
        <v>882.072</v>
      </c>
      <c r="D11" s="17">
        <v>1165.4119999999998</v>
      </c>
      <c r="E11" s="17">
        <v>1189.98</v>
      </c>
      <c r="F11" s="17">
        <v>1281.0030000000002</v>
      </c>
      <c r="G11" s="17">
        <v>1343.8039999999999</v>
      </c>
      <c r="H11" s="17"/>
    </row>
    <row r="12" spans="1:10" x14ac:dyDescent="0.25">
      <c r="A12" s="4" t="s">
        <v>16</v>
      </c>
      <c r="B12" s="17">
        <v>152.14499999999998</v>
      </c>
      <c r="C12" s="17">
        <v>157.13499999999999</v>
      </c>
      <c r="D12" s="17">
        <v>165.06700000000001</v>
      </c>
      <c r="E12" s="17">
        <v>157.47500000000002</v>
      </c>
      <c r="F12" s="17">
        <v>166.654</v>
      </c>
      <c r="G12" s="17">
        <v>172.792</v>
      </c>
      <c r="H12" s="17"/>
    </row>
    <row r="13" spans="1:10" x14ac:dyDescent="0.25">
      <c r="A13" s="4" t="s">
        <v>8</v>
      </c>
      <c r="B13" s="17">
        <v>74.700999999999993</v>
      </c>
      <c r="C13" s="17">
        <v>76.591000000000008</v>
      </c>
      <c r="D13" s="17">
        <v>78.289000000000001</v>
      </c>
      <c r="E13" s="17">
        <v>74.863</v>
      </c>
      <c r="F13" s="17">
        <v>78.998999999999995</v>
      </c>
      <c r="G13" s="17">
        <v>75.430999999999997</v>
      </c>
      <c r="H13" s="17"/>
    </row>
    <row r="14" spans="1:10" x14ac:dyDescent="0.25">
      <c r="A14" s="4" t="s">
        <v>9</v>
      </c>
      <c r="B14" s="17">
        <v>153.82</v>
      </c>
      <c r="C14" s="17">
        <v>157.52000000000001</v>
      </c>
      <c r="D14" s="17">
        <v>160.08000000000001</v>
      </c>
      <c r="E14" s="17">
        <v>167.83</v>
      </c>
      <c r="F14" s="17">
        <v>171.61</v>
      </c>
      <c r="G14" s="17">
        <v>182.76</v>
      </c>
      <c r="H14" s="17"/>
    </row>
    <row r="15" spans="1:10" ht="13" thickBot="1" x14ac:dyDescent="0.3">
      <c r="A15" s="4" t="s">
        <v>10</v>
      </c>
      <c r="B15" s="17">
        <v>0.96099999999999985</v>
      </c>
      <c r="C15" s="17">
        <v>9.76</v>
      </c>
      <c r="D15" s="17">
        <v>4.3440000000000003</v>
      </c>
      <c r="E15" s="17">
        <v>0.39800000000000013</v>
      </c>
      <c r="F15" s="17">
        <v>24.256399999999999</v>
      </c>
      <c r="G15" s="17">
        <v>42.286000000000001</v>
      </c>
      <c r="H15" s="17"/>
    </row>
    <row r="16" spans="1:10" ht="13.5" thickTop="1" thickBot="1" x14ac:dyDescent="0.3">
      <c r="A16" s="7" t="s">
        <v>0</v>
      </c>
      <c r="B16" s="18">
        <f t="shared" ref="B16:G16" si="0">SUM(B4:B15)</f>
        <v>2119.777</v>
      </c>
      <c r="C16" s="18">
        <f t="shared" si="0"/>
        <v>2215.9090000000001</v>
      </c>
      <c r="D16" s="18">
        <f t="shared" si="0"/>
        <v>2541.5120000000002</v>
      </c>
      <c r="E16" s="18">
        <f t="shared" si="0"/>
        <v>2597.2749999999996</v>
      </c>
      <c r="F16" s="18">
        <f t="shared" si="0"/>
        <v>2745.8024000000005</v>
      </c>
      <c r="G16" s="18">
        <f t="shared" si="0"/>
        <v>2858.8029999999999</v>
      </c>
      <c r="H16" s="20"/>
    </row>
    <row r="17" spans="1:10" ht="13" thickTop="1" x14ac:dyDescent="0.25">
      <c r="A17" s="8"/>
      <c r="B17" s="11"/>
      <c r="C17" s="11"/>
      <c r="D17" s="11"/>
      <c r="E17" s="11"/>
      <c r="F17" s="11"/>
      <c r="G17" s="11"/>
      <c r="H17" s="11"/>
    </row>
    <row r="18" spans="1:10" x14ac:dyDescent="0.25">
      <c r="A18" s="6" t="s">
        <v>1</v>
      </c>
      <c r="B18" s="12"/>
      <c r="C18" s="12"/>
      <c r="D18" s="12"/>
      <c r="E18" s="12"/>
      <c r="F18" s="12"/>
      <c r="G18" s="12"/>
      <c r="H18" s="12"/>
    </row>
    <row r="19" spans="1:10" ht="27.75" customHeight="1" x14ac:dyDescent="0.25">
      <c r="A19" s="52" t="s">
        <v>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x14ac:dyDescent="0.25">
      <c r="A20" s="21" t="s">
        <v>5</v>
      </c>
      <c r="B20" s="13"/>
      <c r="C20" s="13"/>
      <c r="D20" s="13"/>
      <c r="E20" s="13"/>
      <c r="F20" s="13"/>
      <c r="G20" s="13"/>
      <c r="H20" s="13"/>
    </row>
    <row r="22" spans="1:10" x14ac:dyDescent="0.25">
      <c r="G22" s="1"/>
      <c r="H22" s="1"/>
      <c r="I22" s="15">
        <v>2015</v>
      </c>
    </row>
    <row r="23" spans="1:10" x14ac:dyDescent="0.25">
      <c r="G23" s="5" t="s">
        <v>2</v>
      </c>
      <c r="H23" s="5"/>
      <c r="I23" s="22">
        <f>G4</f>
        <v>352.67900000000003</v>
      </c>
      <c r="J23" s="23">
        <f>I23/$I$33</f>
        <v>0.123365968204175</v>
      </c>
    </row>
    <row r="24" spans="1:10" x14ac:dyDescent="0.25">
      <c r="G24" s="4" t="s">
        <v>3</v>
      </c>
      <c r="H24" s="4"/>
      <c r="I24" s="22">
        <f>G5</f>
        <v>294.65500000000003</v>
      </c>
      <c r="J24" s="23">
        <f t="shared" ref="J24:J32" si="1">I24/$I$33</f>
        <v>0.10306936154747287</v>
      </c>
    </row>
    <row r="25" spans="1:10" x14ac:dyDescent="0.25">
      <c r="G25" s="4" t="s">
        <v>4</v>
      </c>
      <c r="H25" s="4"/>
      <c r="I25" s="22">
        <f>G6</f>
        <v>87.622</v>
      </c>
      <c r="J25" s="23">
        <f t="shared" si="1"/>
        <v>3.0649890880903658E-2</v>
      </c>
    </row>
    <row r="26" spans="1:10" x14ac:dyDescent="0.25">
      <c r="G26" s="4" t="s">
        <v>11</v>
      </c>
      <c r="H26" s="4"/>
      <c r="I26" s="22">
        <f t="shared" ref="I26:I31" si="2">G7</f>
        <v>164.642</v>
      </c>
      <c r="J26" s="23">
        <f t="shared" si="1"/>
        <v>5.7591236611966627E-2</v>
      </c>
    </row>
    <row r="27" spans="1:10" x14ac:dyDescent="0.25">
      <c r="G27" s="4" t="s">
        <v>12</v>
      </c>
      <c r="H27" s="4"/>
      <c r="I27" s="22">
        <f t="shared" si="2"/>
        <v>75.058999999999997</v>
      </c>
      <c r="J27" s="23">
        <f t="shared" si="1"/>
        <v>2.6255394303140164E-2</v>
      </c>
    </row>
    <row r="28" spans="1:10" x14ac:dyDescent="0.25">
      <c r="G28" s="4" t="s">
        <v>13</v>
      </c>
      <c r="H28" s="4"/>
      <c r="I28" s="22">
        <f t="shared" si="2"/>
        <v>36.504000000000005</v>
      </c>
      <c r="J28" s="23">
        <f t="shared" si="1"/>
        <v>1.2768980583831769E-2</v>
      </c>
    </row>
    <row r="29" spans="1:10" x14ac:dyDescent="0.25">
      <c r="G29" s="4" t="s">
        <v>14</v>
      </c>
      <c r="H29" s="4"/>
      <c r="I29" s="22">
        <f t="shared" si="2"/>
        <v>30.568999999999999</v>
      </c>
      <c r="J29" s="23">
        <f t="shared" si="1"/>
        <v>1.0692936869032251E-2</v>
      </c>
    </row>
    <row r="30" spans="1:10" x14ac:dyDescent="0.25">
      <c r="G30" s="4" t="s">
        <v>15</v>
      </c>
      <c r="H30" s="4"/>
      <c r="I30" s="22">
        <f t="shared" si="2"/>
        <v>1343.8039999999999</v>
      </c>
      <c r="J30" s="23">
        <f t="shared" si="1"/>
        <v>0.47005827264068217</v>
      </c>
    </row>
    <row r="31" spans="1:10" x14ac:dyDescent="0.25">
      <c r="G31" s="4" t="s">
        <v>16</v>
      </c>
      <c r="H31" s="4"/>
      <c r="I31" s="22">
        <f t="shared" si="2"/>
        <v>172.792</v>
      </c>
      <c r="J31" s="23">
        <f t="shared" si="1"/>
        <v>6.044208012934086E-2</v>
      </c>
    </row>
    <row r="32" spans="1:10" x14ac:dyDescent="0.25">
      <c r="G32" s="4" t="s">
        <v>17</v>
      </c>
      <c r="H32" s="4"/>
      <c r="I32" s="22">
        <f>G13+G14+G15</f>
        <v>300.47699999999998</v>
      </c>
      <c r="J32" s="23">
        <f t="shared" si="1"/>
        <v>0.10510587822945479</v>
      </c>
    </row>
    <row r="33" spans="7:10" x14ac:dyDescent="0.25">
      <c r="G33" s="4"/>
      <c r="H33" s="4"/>
      <c r="I33" s="24">
        <f>SUM(I23:I32)</f>
        <v>2858.8029999999994</v>
      </c>
      <c r="J33" s="23"/>
    </row>
  </sheetData>
  <mergeCells count="2">
    <mergeCell ref="A1:J1"/>
    <mergeCell ref="A19:J19"/>
  </mergeCells>
  <hyperlinks>
    <hyperlink ref="A20" r:id="rId1" xr:uid="{00000000-0004-0000-0200-000000000000}"/>
  </hyperlinks>
  <printOptions horizontalCentered="1" verticalCentered="1"/>
  <pageMargins left="0.45" right="0.45" top="0.75" bottom="0.75" header="0.25" footer="0.3"/>
  <pageSetup scale="98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zoomScaleNormal="100" zoomScaleSheetLayoutView="89" workbookViewId="0">
      <selection activeCell="S11" sqref="S11"/>
    </sheetView>
  </sheetViews>
  <sheetFormatPr defaultColWidth="9" defaultRowHeight="12.5" x14ac:dyDescent="0.25"/>
  <cols>
    <col min="1" max="1" width="18.08203125" style="1" customWidth="1"/>
    <col min="2" max="6" width="9.58203125" style="1" customWidth="1"/>
    <col min="7" max="11" width="9.58203125" style="14" customWidth="1"/>
    <col min="12" max="12" width="6.08203125" style="14" customWidth="1"/>
    <col min="13" max="13" width="13" style="1" customWidth="1"/>
    <col min="14" max="14" width="9.75" style="1" customWidth="1"/>
    <col min="15" max="15" width="7.1640625" style="1" customWidth="1"/>
    <col min="16" max="16384" width="9" style="1"/>
  </cols>
  <sheetData>
    <row r="1" spans="1:18" ht="14" x14ac:dyDescent="0.3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6"/>
    </row>
    <row r="2" spans="1:18" ht="6" customHeight="1" x14ac:dyDescent="0.3">
      <c r="A2" s="2"/>
      <c r="B2" s="2"/>
      <c r="C2" s="2"/>
      <c r="D2" s="2"/>
      <c r="E2" s="2"/>
      <c r="F2" s="2"/>
      <c r="G2" s="9"/>
      <c r="H2" s="9"/>
      <c r="I2" s="9"/>
      <c r="J2" s="9"/>
      <c r="K2" s="9"/>
      <c r="L2" s="9"/>
    </row>
    <row r="3" spans="1:18" x14ac:dyDescent="0.25">
      <c r="A3" s="3"/>
      <c r="B3" s="15" t="s">
        <v>41</v>
      </c>
      <c r="C3" s="15" t="s">
        <v>37</v>
      </c>
      <c r="D3" s="15" t="s">
        <v>38</v>
      </c>
      <c r="E3" s="15" t="s">
        <v>39</v>
      </c>
      <c r="F3" s="15" t="s">
        <v>40</v>
      </c>
      <c r="G3" s="15" t="s">
        <v>35</v>
      </c>
      <c r="H3" s="15" t="s">
        <v>42</v>
      </c>
      <c r="I3" s="15" t="s">
        <v>43</v>
      </c>
      <c r="J3" s="15" t="s">
        <v>44</v>
      </c>
      <c r="K3" s="15" t="s">
        <v>45</v>
      </c>
      <c r="L3" s="19"/>
    </row>
    <row r="4" spans="1:18" x14ac:dyDescent="0.25">
      <c r="A4" s="5" t="s">
        <v>2</v>
      </c>
      <c r="B4" s="16">
        <v>352.67900000000003</v>
      </c>
      <c r="C4" s="16">
        <v>337.26</v>
      </c>
      <c r="D4" s="47">
        <v>341.80399999999997</v>
      </c>
      <c r="E4" s="47">
        <v>349.68299999999999</v>
      </c>
      <c r="F4" s="47">
        <v>358.20699999999999</v>
      </c>
      <c r="G4" s="47">
        <v>356.88099999999997</v>
      </c>
      <c r="H4" s="47">
        <v>348.45499999999998</v>
      </c>
      <c r="I4" s="47">
        <v>359.81400000000002</v>
      </c>
      <c r="J4" s="47">
        <v>369.06</v>
      </c>
      <c r="K4" s="47">
        <v>384.89400000000001</v>
      </c>
      <c r="L4" s="16"/>
    </row>
    <row r="5" spans="1:18" x14ac:dyDescent="0.25">
      <c r="A5" s="4" t="s">
        <v>3</v>
      </c>
      <c r="B5" s="17">
        <v>294.65500000000003</v>
      </c>
      <c r="C5" s="17">
        <v>332.21</v>
      </c>
      <c r="D5" s="48">
        <v>330.33</v>
      </c>
      <c r="E5" s="48">
        <v>334.68900000000002</v>
      </c>
      <c r="F5" s="48">
        <v>334.25599999999997</v>
      </c>
      <c r="G5" s="48">
        <v>339.45299999999997</v>
      </c>
      <c r="H5" s="48">
        <v>387.01600000000002</v>
      </c>
      <c r="I5" s="48">
        <v>427.62200000000001</v>
      </c>
      <c r="J5" s="48">
        <v>447.471</v>
      </c>
      <c r="K5" s="48">
        <v>464.54</v>
      </c>
      <c r="L5" s="17"/>
    </row>
    <row r="6" spans="1:18" x14ac:dyDescent="0.25">
      <c r="A6" s="4" t="s">
        <v>4</v>
      </c>
      <c r="B6" s="17">
        <v>87.622</v>
      </c>
      <c r="C6" s="17">
        <v>93.17</v>
      </c>
      <c r="D6" s="48">
        <v>91.62</v>
      </c>
      <c r="E6" s="48">
        <v>90.402000000000001</v>
      </c>
      <c r="F6" s="48">
        <v>91.933999999999997</v>
      </c>
      <c r="G6" s="48">
        <v>97.620999999999995</v>
      </c>
      <c r="H6" s="48">
        <v>100.11199999999999</v>
      </c>
      <c r="I6" s="48">
        <v>106.285</v>
      </c>
      <c r="J6" s="48">
        <v>114.819</v>
      </c>
      <c r="K6" s="48">
        <v>124.855</v>
      </c>
      <c r="L6" s="17"/>
    </row>
    <row r="7" spans="1:18" x14ac:dyDescent="0.25">
      <c r="A7" s="4" t="s">
        <v>11</v>
      </c>
      <c r="B7" s="17">
        <v>164.642</v>
      </c>
      <c r="C7" s="17">
        <v>181.4</v>
      </c>
      <c r="D7" s="48">
        <v>226.38200000000001</v>
      </c>
      <c r="E7" s="48">
        <v>152.98500000000001</v>
      </c>
      <c r="F7" s="48">
        <v>150.416</v>
      </c>
      <c r="G7" s="48">
        <v>159.11199999999999</v>
      </c>
      <c r="H7" s="48">
        <v>157.48099999999999</v>
      </c>
      <c r="I7" s="48">
        <v>155.471</v>
      </c>
      <c r="J7" s="48">
        <v>180.602</v>
      </c>
      <c r="K7" s="48">
        <v>178.928</v>
      </c>
      <c r="L7" s="17"/>
    </row>
    <row r="8" spans="1:18" x14ac:dyDescent="0.25">
      <c r="A8" s="4" t="s">
        <v>15</v>
      </c>
      <c r="B8" s="17">
        <v>1343.8039999999999</v>
      </c>
      <c r="C8" s="17">
        <v>1508.95</v>
      </c>
      <c r="D8" s="48">
        <v>1621.6510000000001</v>
      </c>
      <c r="E8" s="48">
        <v>1848.9059999999999</v>
      </c>
      <c r="F8" s="48">
        <v>1967.51</v>
      </c>
      <c r="G8" s="48">
        <v>2097.558</v>
      </c>
      <c r="H8" s="48">
        <v>2321.8760000000002</v>
      </c>
      <c r="I8" s="48">
        <v>2507.06</v>
      </c>
      <c r="J8" s="48">
        <v>2697.596</v>
      </c>
      <c r="K8" s="48">
        <v>3032.2689999999998</v>
      </c>
      <c r="L8" s="17"/>
    </row>
    <row r="9" spans="1:18" x14ac:dyDescent="0.25">
      <c r="A9" s="4" t="s">
        <v>13</v>
      </c>
      <c r="B9" s="17">
        <v>36.504000000000005</v>
      </c>
      <c r="C9" s="17">
        <v>35.71</v>
      </c>
      <c r="D9" s="48">
        <v>40.923999999999999</v>
      </c>
      <c r="E9" s="48">
        <v>36.866999999999997</v>
      </c>
      <c r="F9" s="48">
        <v>42.420999999999999</v>
      </c>
      <c r="G9" s="48">
        <v>42.847000000000001</v>
      </c>
      <c r="H9" s="48">
        <v>44.091000000000001</v>
      </c>
      <c r="I9" s="48">
        <v>43.658999999999999</v>
      </c>
      <c r="J9" s="48">
        <v>45.298999999999999</v>
      </c>
      <c r="K9" s="48">
        <v>46.802</v>
      </c>
      <c r="L9" s="17"/>
    </row>
    <row r="10" spans="1:18" x14ac:dyDescent="0.25">
      <c r="A10" s="4" t="s">
        <v>12</v>
      </c>
      <c r="B10" s="17">
        <v>75.058999999999997</v>
      </c>
      <c r="C10" s="17">
        <v>54.48</v>
      </c>
      <c r="D10" s="48">
        <v>63.792000000000002</v>
      </c>
      <c r="E10" s="48">
        <v>56.313000000000002</v>
      </c>
      <c r="F10" s="48">
        <v>59.237000000000002</v>
      </c>
      <c r="G10" s="48">
        <v>59.292999999999999</v>
      </c>
      <c r="H10" s="48">
        <v>56.457000000000001</v>
      </c>
      <c r="I10" s="48">
        <v>64.263999999999996</v>
      </c>
      <c r="J10" s="48">
        <v>65.221000000000004</v>
      </c>
      <c r="K10" s="48">
        <v>72.432000000000002</v>
      </c>
      <c r="L10" s="17"/>
    </row>
    <row r="11" spans="1:18" x14ac:dyDescent="0.25">
      <c r="A11" s="4" t="s">
        <v>14</v>
      </c>
      <c r="B11" s="17">
        <v>30.52</v>
      </c>
      <c r="C11" s="17">
        <v>30.23</v>
      </c>
      <c r="D11" s="48">
        <v>31.234999999999999</v>
      </c>
      <c r="E11" s="48">
        <v>32.078000000000003</v>
      </c>
      <c r="F11" s="48">
        <v>33.526000000000003</v>
      </c>
      <c r="G11" s="48">
        <v>41.509</v>
      </c>
      <c r="H11" s="48">
        <v>42.140999999999998</v>
      </c>
      <c r="I11" s="48">
        <v>58.279000000000003</v>
      </c>
      <c r="J11" s="48">
        <v>35.676000000000002</v>
      </c>
      <c r="K11" s="48">
        <v>37.944000000000003</v>
      </c>
      <c r="L11" s="17"/>
    </row>
    <row r="12" spans="1:18" x14ac:dyDescent="0.25">
      <c r="A12" s="4" t="s">
        <v>16</v>
      </c>
      <c r="B12" s="17">
        <v>172.792</v>
      </c>
      <c r="C12" s="17">
        <v>182.13</v>
      </c>
      <c r="D12" s="48">
        <v>203.16800000000001</v>
      </c>
      <c r="E12" s="48">
        <v>203.316</v>
      </c>
      <c r="F12" s="48">
        <v>209.88499999999999</v>
      </c>
      <c r="G12" s="48">
        <v>201.31800000000001</v>
      </c>
      <c r="H12" s="48">
        <v>174.31899999999999</v>
      </c>
      <c r="I12" s="48">
        <v>196.99700000000001</v>
      </c>
      <c r="J12" s="48">
        <v>222.55699999999999</v>
      </c>
      <c r="K12" s="48">
        <v>229.21100000000001</v>
      </c>
      <c r="L12" s="17"/>
    </row>
    <row r="13" spans="1:18" ht="13" thickBot="1" x14ac:dyDescent="0.3">
      <c r="A13" s="4" t="s">
        <v>18</v>
      </c>
      <c r="B13" s="17">
        <v>300.47699999999998</v>
      </c>
      <c r="C13" s="17">
        <v>319.625</v>
      </c>
      <c r="D13" s="48">
        <v>353.97500000000002</v>
      </c>
      <c r="E13" s="48">
        <v>380.38600000000002</v>
      </c>
      <c r="F13" s="48">
        <v>382.04200000000003</v>
      </c>
      <c r="G13" s="48">
        <v>354.75800000000004</v>
      </c>
      <c r="H13" s="48">
        <v>410.86400000000003</v>
      </c>
      <c r="I13" s="48">
        <v>400.35200000000003</v>
      </c>
      <c r="J13" s="48">
        <v>413.08300000000003</v>
      </c>
      <c r="K13" s="48">
        <v>419.73700000000002</v>
      </c>
      <c r="L13" s="17"/>
    </row>
    <row r="14" spans="1:18" ht="13.5" thickTop="1" thickBot="1" x14ac:dyDescent="0.3">
      <c r="A14" s="7" t="s">
        <v>0</v>
      </c>
      <c r="B14" s="18">
        <f t="shared" ref="B14:J14" si="0">SUM(B4:B13)</f>
        <v>2858.7539999999999</v>
      </c>
      <c r="C14" s="18">
        <f t="shared" si="0"/>
        <v>3075.165</v>
      </c>
      <c r="D14" s="49">
        <f t="shared" si="0"/>
        <v>3304.8810000000003</v>
      </c>
      <c r="E14" s="49">
        <f t="shared" si="0"/>
        <v>3485.625</v>
      </c>
      <c r="F14" s="49">
        <f t="shared" si="0"/>
        <v>3629.4339999999997</v>
      </c>
      <c r="G14" s="49">
        <f t="shared" si="0"/>
        <v>3750.3500000000004</v>
      </c>
      <c r="H14" s="49">
        <f t="shared" si="0"/>
        <v>4042.8119999999999</v>
      </c>
      <c r="I14" s="49">
        <f t="shared" si="0"/>
        <v>4319.8029999999999</v>
      </c>
      <c r="J14" s="49">
        <f t="shared" si="0"/>
        <v>4591.3839999999991</v>
      </c>
      <c r="K14" s="49">
        <f t="shared" ref="K14" si="1">SUM(K4:K13)</f>
        <v>4991.6120000000001</v>
      </c>
      <c r="L14" s="20"/>
    </row>
    <row r="15" spans="1:18" ht="12" customHeight="1" thickTop="1" x14ac:dyDescent="0.3">
      <c r="A15" s="27" t="s">
        <v>19</v>
      </c>
      <c r="B15" s="27"/>
      <c r="C15" s="27"/>
      <c r="D15" s="27"/>
      <c r="E15" s="27"/>
      <c r="F15" s="27"/>
      <c r="G15" s="20"/>
      <c r="H15" s="20"/>
      <c r="I15" s="20"/>
      <c r="J15" s="20"/>
      <c r="K15" s="20"/>
      <c r="L15" s="20"/>
      <c r="R15"/>
    </row>
    <row r="16" spans="1:18" ht="12" customHeight="1" x14ac:dyDescent="0.3">
      <c r="A16" s="50" t="s">
        <v>32</v>
      </c>
      <c r="D16" s="46" t="s">
        <v>34</v>
      </c>
      <c r="E16" s="6"/>
      <c r="F16" s="6"/>
      <c r="H16" s="6"/>
      <c r="I16" s="6"/>
      <c r="J16" s="6"/>
      <c r="K16" s="6"/>
      <c r="L16" s="6"/>
      <c r="R16"/>
    </row>
    <row r="17" spans="1:20" ht="12" customHeight="1" x14ac:dyDescent="0.3">
      <c r="A17" s="50" t="s">
        <v>46</v>
      </c>
      <c r="B17" s="50"/>
      <c r="C17" s="50"/>
      <c r="D17" s="50"/>
      <c r="E17" s="50"/>
      <c r="F17" s="50"/>
      <c r="G17" s="46"/>
      <c r="H17" s="6"/>
      <c r="I17" s="6"/>
      <c r="J17" s="6"/>
      <c r="K17" s="6"/>
      <c r="L17" s="6"/>
      <c r="R17"/>
    </row>
    <row r="18" spans="1:20" ht="12" customHeight="1" x14ac:dyDescent="0.3">
      <c r="A18" s="50" t="s">
        <v>36</v>
      </c>
      <c r="B18" s="50"/>
      <c r="C18" s="50"/>
      <c r="D18" s="50"/>
      <c r="E18" s="50"/>
      <c r="F18" s="50"/>
      <c r="G18" s="6"/>
      <c r="H18" s="6"/>
      <c r="I18" s="6"/>
      <c r="J18" s="6"/>
      <c r="K18" s="6"/>
      <c r="L18" s="6"/>
      <c r="R18"/>
    </row>
    <row r="19" spans="1:20" ht="14" x14ac:dyDescent="0.3">
      <c r="R19"/>
    </row>
    <row r="20" spans="1:20" ht="14" x14ac:dyDescent="0.3">
      <c r="K20" s="1"/>
      <c r="L20" s="1"/>
      <c r="R20" s="45"/>
    </row>
    <row r="21" spans="1:20" ht="14" x14ac:dyDescent="0.3">
      <c r="K21" s="1"/>
      <c r="L21" s="1"/>
      <c r="R21"/>
    </row>
    <row r="22" spans="1:20" ht="14" x14ac:dyDescent="0.3">
      <c r="K22" s="1"/>
      <c r="L22" s="1"/>
      <c r="N22" s="15" t="str">
        <f>K3</f>
        <v>2023-24</v>
      </c>
      <c r="R22"/>
    </row>
    <row r="23" spans="1:20" ht="14" x14ac:dyDescent="0.3">
      <c r="K23" s="1"/>
      <c r="L23" s="1"/>
      <c r="M23" s="4" t="s">
        <v>15</v>
      </c>
      <c r="N23" s="22">
        <f>K8</f>
        <v>3032.2689999999998</v>
      </c>
      <c r="O23" s="23">
        <f t="shared" ref="O23:O28" si="2">N23/$N$29</f>
        <v>0.60747289653122072</v>
      </c>
      <c r="R23"/>
    </row>
    <row r="24" spans="1:20" x14ac:dyDescent="0.25">
      <c r="K24" s="1"/>
      <c r="L24" s="1"/>
      <c r="M24" s="4" t="s">
        <v>31</v>
      </c>
      <c r="N24" s="22">
        <f>SUM(K7,K9,K10,K11,K13)</f>
        <v>755.84300000000007</v>
      </c>
      <c r="O24" s="23">
        <f t="shared" si="2"/>
        <v>0.15142262659838146</v>
      </c>
      <c r="R24" s="4"/>
      <c r="S24" s="4"/>
      <c r="T24" s="4"/>
    </row>
    <row r="25" spans="1:20" x14ac:dyDescent="0.25">
      <c r="K25" s="1"/>
      <c r="L25" s="1"/>
      <c r="M25" s="4" t="s">
        <v>3</v>
      </c>
      <c r="N25" s="22">
        <f>K5</f>
        <v>464.54</v>
      </c>
      <c r="O25" s="23">
        <f t="shared" si="2"/>
        <v>9.3064124375051585E-2</v>
      </c>
      <c r="R25" s="4"/>
      <c r="S25" s="4"/>
      <c r="T25" s="4"/>
    </row>
    <row r="26" spans="1:20" x14ac:dyDescent="0.25">
      <c r="K26" s="1"/>
      <c r="L26" s="1"/>
      <c r="M26" s="5" t="s">
        <v>2</v>
      </c>
      <c r="N26" s="22">
        <f>K4</f>
        <v>384.89400000000001</v>
      </c>
      <c r="O26" s="23">
        <f t="shared" si="2"/>
        <v>7.7108156643585279E-2</v>
      </c>
      <c r="R26" s="4"/>
      <c r="S26" s="4"/>
      <c r="T26" s="4"/>
    </row>
    <row r="27" spans="1:20" ht="14" x14ac:dyDescent="0.3">
      <c r="K27" s="1"/>
      <c r="L27" s="1"/>
      <c r="M27" s="4" t="s">
        <v>16</v>
      </c>
      <c r="N27" s="22">
        <f>K12</f>
        <v>229.21100000000001</v>
      </c>
      <c r="O27" s="23">
        <f t="shared" si="2"/>
        <v>4.5919234107138135E-2</v>
      </c>
      <c r="P27" s="5"/>
      <c r="Q27"/>
      <c r="R27" s="4"/>
      <c r="S27" s="4"/>
      <c r="T27" s="4"/>
    </row>
    <row r="28" spans="1:20" ht="14" x14ac:dyDescent="0.3">
      <c r="K28" s="1"/>
      <c r="L28" s="1"/>
      <c r="M28" s="4" t="s">
        <v>4</v>
      </c>
      <c r="N28" s="22">
        <f>K6</f>
        <v>124.855</v>
      </c>
      <c r="O28" s="23">
        <f t="shared" si="2"/>
        <v>2.501296174462278E-2</v>
      </c>
      <c r="P28" s="4"/>
      <c r="Q28"/>
      <c r="R28" s="4"/>
      <c r="S28" s="4"/>
      <c r="T28" s="4"/>
    </row>
    <row r="29" spans="1:20" ht="14" x14ac:dyDescent="0.3">
      <c r="K29" s="1"/>
      <c r="L29" s="1"/>
      <c r="N29" s="24">
        <f>SUM(N23:N28)</f>
        <v>4991.6120000000001</v>
      </c>
      <c r="O29" s="23">
        <f>SUM(O23:O28)</f>
        <v>1</v>
      </c>
      <c r="P29" s="4"/>
      <c r="Q29"/>
      <c r="R29" s="4"/>
      <c r="S29" s="4"/>
      <c r="T29" s="4"/>
    </row>
    <row r="30" spans="1:20" ht="14" x14ac:dyDescent="0.3">
      <c r="K30" s="1"/>
      <c r="L30" s="1"/>
      <c r="P30" s="4"/>
      <c r="Q30"/>
    </row>
    <row r="31" spans="1:20" ht="14" x14ac:dyDescent="0.3">
      <c r="K31" s="1"/>
      <c r="L31" s="1"/>
      <c r="P31" s="4"/>
      <c r="Q31"/>
    </row>
    <row r="32" spans="1:20" ht="14" x14ac:dyDescent="0.3">
      <c r="K32" s="1"/>
      <c r="L32" s="1"/>
      <c r="P32" s="4"/>
      <c r="Q32"/>
    </row>
    <row r="33" spans="16:17" ht="14" x14ac:dyDescent="0.3">
      <c r="P33" s="4"/>
      <c r="Q33"/>
    </row>
    <row r="34" spans="16:17" ht="14" x14ac:dyDescent="0.3">
      <c r="P34" s="4"/>
      <c r="Q34"/>
    </row>
    <row r="35" spans="16:17" x14ac:dyDescent="0.25">
      <c r="P35" s="4"/>
      <c r="Q35" s="4"/>
    </row>
    <row r="36" spans="16:17" x14ac:dyDescent="0.25">
      <c r="P36" s="4"/>
      <c r="Q36" s="4"/>
    </row>
    <row r="37" spans="16:17" x14ac:dyDescent="0.25">
      <c r="P37" s="4"/>
      <c r="Q37" s="4"/>
    </row>
  </sheetData>
  <hyperlinks>
    <hyperlink ref="D16" r:id="rId1" display="http://afr.fo.uiowa.edu/annual-reports" xr:uid="{00000000-0004-0000-0300-000000000000}"/>
  </hyperlinks>
  <printOptions horizontalCentered="1" verticalCentered="1"/>
  <pageMargins left="0.45" right="0.45" top="0.75" bottom="0.75" header="0.25" footer="0.3"/>
  <pageSetup fitToWidth="0" orientation="landscape" r:id="rId2"/>
  <headerFooter scaleWithDoc="0">
    <oddHeader>&amp;C&amp;G</oddHeader>
    <oddFooter xml:space="preserve">&amp;R&amp;"+,Italic"&amp;8Information and Resource Management, Office of the Provost         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Revenue - original</vt:lpstr>
      <vt:lpstr>Operating - original</vt:lpstr>
      <vt:lpstr>Expenses</vt:lpstr>
      <vt:lpstr>Expenses!Print_Area</vt:lpstr>
      <vt:lpstr>'Operating - original'!Print_Area</vt:lpstr>
      <vt:lpstr>'Revenue - original'!Print_Area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2025-03-18T00:26:34Z</cp:lastPrinted>
  <dcterms:created xsi:type="dcterms:W3CDTF">2015-12-04T21:49:47Z</dcterms:created>
  <dcterms:modified xsi:type="dcterms:W3CDTF">2025-03-18T00:32:48Z</dcterms:modified>
</cp:coreProperties>
</file>