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U:\provost\Data_Digest\2024-25\Excel\"/>
    </mc:Choice>
  </mc:AlternateContent>
  <xr:revisionPtr revIDLastSave="0" documentId="8_{254DF145-7F03-4FB7-A294-5852074A61E6}" xr6:coauthVersionLast="47" xr6:coauthVersionMax="47" xr10:uidLastSave="{00000000-0000-0000-0000-000000000000}"/>
  <bookViews>
    <workbookView xWindow="-28920" yWindow="-120" windowWidth="29040" windowHeight="15720" xr2:uid="{00000000-000D-0000-FFFF-FFFF00000000}"/>
  </bookViews>
  <sheets>
    <sheet name="Table" sheetId="5" r:id="rId1"/>
    <sheet name="2016" sheetId="2" state="hidden" r:id="rId2"/>
    <sheet name="2015" sheetId="1" state="hidden" r:id="rId3"/>
    <sheet name="Source" sheetId="3" r:id="rId4"/>
    <sheet name="Notes" sheetId="4" r:id="rId5"/>
  </sheets>
  <definedNames>
    <definedName name="_xlnm.Print_Area" localSheetId="2">'2015'!$A$1:$K$30</definedName>
    <definedName name="_xlnm.Print_Area" localSheetId="1">'2016'!$A$1:$K$31</definedName>
    <definedName name="_xlnm.Print_Area" localSheetId="4">Notes!$A$1:$C$51</definedName>
    <definedName name="_xlnm.Print_Area" localSheetId="0">Table!$A$1:$K$34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5" l="1"/>
  <c r="K4" i="5"/>
  <c r="K5" i="5"/>
  <c r="K6" i="5"/>
  <c r="J9" i="5"/>
  <c r="H9" i="5"/>
  <c r="G9" i="5"/>
  <c r="F9" i="5"/>
  <c r="E9" i="5"/>
  <c r="I7" i="5"/>
  <c r="F7" i="5"/>
  <c r="D7" i="5"/>
  <c r="C7" i="5"/>
  <c r="B7" i="5"/>
  <c r="J6" i="5"/>
  <c r="H6" i="5"/>
  <c r="J5" i="5"/>
  <c r="H5" i="5"/>
  <c r="H7" i="5" s="1"/>
  <c r="G5" i="5"/>
  <c r="F5" i="5"/>
  <c r="E5" i="5"/>
  <c r="J4" i="5"/>
  <c r="J7" i="5" s="1"/>
  <c r="H4" i="5"/>
  <c r="G4" i="5"/>
  <c r="G7" i="5" s="1"/>
  <c r="F4" i="5"/>
  <c r="E4" i="5"/>
  <c r="E7" i="5" s="1"/>
  <c r="U7" i="5"/>
  <c r="T7" i="5"/>
  <c r="S7" i="5"/>
  <c r="R7" i="5"/>
  <c r="Q7" i="5"/>
  <c r="K7" i="5" l="1"/>
  <c r="P7" i="5"/>
  <c r="O7" i="5" l="1"/>
  <c r="N7" i="5" l="1"/>
  <c r="M7" i="5"/>
  <c r="J6" i="2" l="1"/>
  <c r="I6" i="2"/>
  <c r="H6" i="2"/>
  <c r="G6" i="2"/>
  <c r="F6" i="2"/>
  <c r="E6" i="2"/>
  <c r="D6" i="2"/>
  <c r="C6" i="2"/>
  <c r="B6" i="2"/>
  <c r="K6" i="2"/>
  <c r="M6" i="2"/>
  <c r="C6" i="1" l="1"/>
  <c r="D6" i="1"/>
  <c r="E6" i="1"/>
  <c r="F6" i="1"/>
  <c r="G6" i="1"/>
  <c r="H6" i="1"/>
  <c r="I6" i="1"/>
  <c r="J6" i="1"/>
  <c r="K6" i="1"/>
  <c r="B6" i="1"/>
</calcChain>
</file>

<file path=xl/sharedStrings.xml><?xml version="1.0" encoding="utf-8"?>
<sst xmlns="http://schemas.openxmlformats.org/spreadsheetml/2006/main" count="139" uniqueCount="108">
  <si>
    <t>http://www.uifoundation.org/annual-report/2015/financial-overview/</t>
  </si>
  <si>
    <t>UI Foundation Endowments</t>
  </si>
  <si>
    <t>University of Iowa Endowments</t>
  </si>
  <si>
    <t>Combined Endowments</t>
  </si>
  <si>
    <t>UI Foundation Distributions (in millions)</t>
  </si>
  <si>
    <t>--</t>
  </si>
  <si>
    <t>Source: University of Iowa Foundation Annual Report</t>
  </si>
  <si>
    <t>Endowment</t>
  </si>
  <si>
    <t>http://www.uifoundation.org/annual-report/2016/financials/</t>
  </si>
  <si>
    <t>http://www.uifoundation.org/about/annual-report-archive/</t>
  </si>
  <si>
    <t>http://afr.fo.uiowa.edu/annual-reports</t>
  </si>
  <si>
    <t xml:space="preserve">Sources:   </t>
  </si>
  <si>
    <t>University of Iowa Foundation Annual Report</t>
  </si>
  <si>
    <t>Annual University of Iowa audited Financial Report</t>
  </si>
  <si>
    <t>?</t>
  </si>
  <si>
    <t>=reason for disrepancy TBD</t>
  </si>
  <si>
    <t>NOTES TO BE PUBLISHED</t>
  </si>
  <si>
    <t>Source Note</t>
  </si>
  <si>
    <t>Definitions</t>
  </si>
  <si>
    <t>Explanatory Notes</t>
  </si>
  <si>
    <t>Reporting Variations</t>
  </si>
  <si>
    <t>DETAIL NOTES TO BE SHARED ON REQUEST</t>
  </si>
  <si>
    <t>Source Notes - Detail</t>
  </si>
  <si>
    <t>Reporting Variations - Detail</t>
  </si>
  <si>
    <t>Reporting Variations - Related Reports</t>
  </si>
  <si>
    <t>Version Notes (notes regarding changes made to versions of this report)</t>
  </si>
  <si>
    <t>Other Notes</t>
  </si>
  <si>
    <t>Questions</t>
  </si>
  <si>
    <r>
      <t>From:</t>
    </r>
    <r>
      <rPr>
        <sz val="11"/>
        <color theme="1"/>
        <rFont val="Calibri"/>
        <family val="2"/>
      </rPr>
      <t xml:space="preserve"> Stratton, Suzanne E</t>
    </r>
  </si>
  <si>
    <r>
      <t>Sent:</t>
    </r>
    <r>
      <rPr>
        <sz val="11"/>
        <color theme="1"/>
        <rFont val="Calibri"/>
        <family val="2"/>
      </rPr>
      <t xml:space="preserve"> Friday, May 25, 2018 10:03 AM</t>
    </r>
  </si>
  <si>
    <r>
      <t>To:</t>
    </r>
    <r>
      <rPr>
        <sz val="11"/>
        <color theme="1"/>
        <rFont val="Calibri"/>
        <family val="2"/>
      </rPr>
      <t xml:space="preserve"> Yows, Kristina &lt;kristina-yows@uiowa.edu&gt;</t>
    </r>
  </si>
  <si>
    <r>
      <t>Subject:</t>
    </r>
    <r>
      <rPr>
        <sz val="11"/>
        <color theme="1"/>
        <rFont val="Calibri"/>
        <family val="2"/>
      </rPr>
      <t xml:space="preserve"> FW: Digest report re: endowments</t>
    </r>
  </si>
  <si>
    <t>This is what the Foundation sent me.  Is this helpful?  If you need something additional, please let me know and I can request it.</t>
  </si>
  <si>
    <t>Thanks,</t>
  </si>
  <si>
    <t xml:space="preserve">Suzanne </t>
  </si>
  <si>
    <t>Suzanne Stratton</t>
  </si>
  <si>
    <t>Office of the Provost, University of Iowa</t>
  </si>
  <si>
    <t>319.335.3029</t>
  </si>
  <si>
    <t>From: Sarah Cavanaugh &lt;Sarah.Cavanaugh@foriowa.org&gt;</t>
  </si>
  <si>
    <r>
      <t>Sent:</t>
    </r>
    <r>
      <rPr>
        <sz val="11"/>
        <color theme="1"/>
        <rFont val="Calibri"/>
        <family val="2"/>
      </rPr>
      <t xml:space="preserve"> Thursday, May 24, 2018 2:02 PM</t>
    </r>
  </si>
  <si>
    <t>To: Natasha Houselog &lt;Natasha.Houselog@foriowa.org&gt;</t>
  </si>
  <si>
    <t>Cc: Stratton, Suzanne E &lt;suzanne-stratton@uiowa.edu&gt;</t>
  </si>
  <si>
    <r>
      <t>Subject:</t>
    </r>
    <r>
      <rPr>
        <sz val="11"/>
        <color theme="1"/>
        <rFont val="Calibri"/>
        <family val="2"/>
      </rPr>
      <t xml:space="preserve"> RE: Digest report re: endowments</t>
    </r>
  </si>
  <si>
    <t>UICA Endowment Pool as of 6/30/17: $1,003,948,560</t>
  </si>
  <si>
    <t>UI Endowment Pool  as of 6/30/17: $393,290,000</t>
  </si>
  <si>
    <t>Total: $1,397,238,560</t>
  </si>
  <si>
    <t>Total Transfers: $132,685,071</t>
  </si>
  <si>
    <t>Let me know if you need anything further.</t>
  </si>
  <si>
    <t>Thanks!</t>
  </si>
  <si>
    <t>Sarah</t>
  </si>
  <si>
    <t xml:space="preserve">University of Iowa Center for Advancement </t>
  </si>
  <si>
    <t>UI Center for Advancement Endowments</t>
  </si>
  <si>
    <r>
      <t>From:</t>
    </r>
    <r>
      <rPr>
        <sz val="11"/>
        <color theme="1"/>
        <rFont val="Calibri"/>
        <family val="2"/>
      </rPr>
      <t xml:space="preserve"> Stratton, Suzanne E &lt;suzanne-stratton@uiowa.edu&gt;</t>
    </r>
  </si>
  <si>
    <r>
      <t>Sent:</t>
    </r>
    <r>
      <rPr>
        <sz val="11"/>
        <color theme="1"/>
        <rFont val="Calibri"/>
        <family val="2"/>
      </rPr>
      <t xml:space="preserve"> Friday, January 25, 2019 2:46 PM</t>
    </r>
  </si>
  <si>
    <t>Hi Kris!</t>
  </si>
  <si>
    <t xml:space="preserve">Is this what you needed from the Foundation?  </t>
  </si>
  <si>
    <t>Let me know if you need something further.</t>
  </si>
  <si>
    <t>Suzanne</t>
  </si>
  <si>
    <r>
      <t>Sent:</t>
    </r>
    <r>
      <rPr>
        <sz val="11"/>
        <color theme="1"/>
        <rFont val="Calibri"/>
        <family val="2"/>
      </rPr>
      <t xml:space="preserve"> Friday, January 25, 2019 2:44 PM</t>
    </r>
  </si>
  <si>
    <r>
      <t>To:</t>
    </r>
    <r>
      <rPr>
        <sz val="11"/>
        <color theme="1"/>
        <rFont val="Calibri"/>
        <family val="2"/>
      </rPr>
      <t xml:space="preserve"> Stratton, Suzanne E &lt;suzanne-stratton@uiowa.edu&gt;; Natasha Houselog &lt;Natasha.Houselog@foriowa.org&gt;</t>
    </r>
  </si>
  <si>
    <t>Hi Suzanne,</t>
  </si>
  <si>
    <t>UICA Endowment Pool as of 6/30/18: $1,079,740,576</t>
  </si>
  <si>
    <t>UI Endowment Pool  as of 6/30/18: $420,356,929</t>
  </si>
  <si>
    <t>Total: $1,500,097,505</t>
  </si>
  <si>
    <t>Total Transfers: $114,123,723</t>
  </si>
  <si>
    <t>(http://afr.fo.uiowa.edu/annual-reports)</t>
  </si>
  <si>
    <t>The 2017-18 Digest reported UI Center for Advancement distributions for FY 2017 as $132.69 (in millions), based on the FY 2017 Audited Financial Report.</t>
  </si>
  <si>
    <t>Selina/Steve Romont reviewed.</t>
  </si>
  <si>
    <t>(in millions)</t>
  </si>
  <si>
    <t xml:space="preserve">UI Center for Advancement Distributions </t>
  </si>
  <si>
    <t>Endowment Pool</t>
  </si>
  <si>
    <t>Kris – the amount for FY17 should be $142,412,000.</t>
  </si>
  <si>
    <t>Steve</t>
  </si>
  <si>
    <t>ph. 319-335-0104</t>
  </si>
  <si>
    <t>From: Yows, Kristina &lt;kristina-yows@uiowa.edu&gt;</t>
  </si>
  <si>
    <r>
      <t>Sent:</t>
    </r>
    <r>
      <rPr>
        <sz val="11"/>
        <color theme="1"/>
        <rFont val="Calibri"/>
        <family val="2"/>
      </rPr>
      <t xml:space="preserve"> Monday, January 28, 2019 1:55 PM</t>
    </r>
  </si>
  <si>
    <t>To: Martin, Selina J &lt;selina-martin@uiowa.edu&gt;</t>
  </si>
  <si>
    <r>
      <t>Subject:</t>
    </r>
    <r>
      <rPr>
        <sz val="11"/>
        <color theme="1"/>
        <rFont val="Calibri"/>
        <family val="2"/>
      </rPr>
      <t xml:space="preserve"> Data Digest - Endowment report question</t>
    </r>
  </si>
  <si>
    <t>Selina –</t>
  </si>
  <si>
    <t>We have a page in the Data Digest related to endowments – see the picture below. We get most of the data from the Center for Advancement, but the numbers on the “Distributions” line come from the Financial Report (see the snips below the chart). The Financial Report provides a “distributions” amount for the most recent fiscal year and the year prior.</t>
  </si>
  <si>
    <t>This year, the distribution amount for FY17 is reported differently in the FY18 Financial Report than it was in the FY17 Financial Report. I am trying to determine which of the two amounts should be cited in our Digest Report, in the FY17 cell on the Distributions line. Would you be able to direct me? (There hasn’t been a difference before, so this hasn’t come up.)</t>
  </si>
  <si>
    <t>Kris</t>
  </si>
  <si>
    <r>
      <t>From:</t>
    </r>
    <r>
      <rPr>
        <sz val="11"/>
        <color theme="1"/>
        <rFont val="Calibri"/>
        <family val="2"/>
      </rPr>
      <t xml:space="preserve"> Romont, Steven D &lt;steven-romont@uiowa.edu&gt;</t>
    </r>
  </si>
  <si>
    <r>
      <t>Sent:</t>
    </r>
    <r>
      <rPr>
        <sz val="11"/>
        <color theme="1"/>
        <rFont val="Calibri"/>
        <family val="2"/>
      </rPr>
      <t xml:space="preserve"> Monday, February 4, 2019 9:34 AM</t>
    </r>
  </si>
  <si>
    <r>
      <t>Cc:</t>
    </r>
    <r>
      <rPr>
        <sz val="11"/>
        <color theme="1"/>
        <rFont val="Calibri"/>
        <family val="2"/>
      </rPr>
      <t xml:space="preserve"> Martin, Selina J &lt;selina-martin@uiowa.edu&gt;</t>
    </r>
  </si>
  <si>
    <r>
      <t>Subject:</t>
    </r>
    <r>
      <rPr>
        <sz val="11"/>
        <color theme="1"/>
        <rFont val="Calibri"/>
        <family val="2"/>
      </rPr>
      <t xml:space="preserve"> RE: Data Digest - Endowment report question</t>
    </r>
  </si>
  <si>
    <t>2019-20</t>
  </si>
  <si>
    <t>2018-19</t>
  </si>
  <si>
    <t>2017-18</t>
  </si>
  <si>
    <t>2016-17</t>
  </si>
  <si>
    <t>2015-16</t>
  </si>
  <si>
    <t>2014-15</t>
  </si>
  <si>
    <t>2013-14</t>
  </si>
  <si>
    <t>2012-13</t>
  </si>
  <si>
    <t>2011-12</t>
  </si>
  <si>
    <t>2010-11</t>
  </si>
  <si>
    <t>2005-06</t>
  </si>
  <si>
    <t>2006-07</t>
  </si>
  <si>
    <t>2007-08</t>
  </si>
  <si>
    <t>2008-09</t>
  </si>
  <si>
    <t>2009-10</t>
  </si>
  <si>
    <t>2020-21</t>
  </si>
  <si>
    <t>UI Strategic Initiatives Fund (P3)</t>
  </si>
  <si>
    <t xml:space="preserve">Note: the UI Strategic Initiatives Fund was formed to manage the proceeds of the university's public-private partnership (P3) with ENGIE North America and Meridiam.  </t>
  </si>
  <si>
    <t>https://strategicplan.uiowa.edu/public-private-partnership-p3</t>
  </si>
  <si>
    <t>2021-22</t>
  </si>
  <si>
    <t>2022-23</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</si>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</sst>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1" x14ac:knownFonts="1">
    <font>
      <sz val="11"/>
      <color theme="1"/>
      <name val="Arial"/>
      <family val="2"/>
      <scheme val="minor"/>
    </font>
    <font>
      <sz val="10"/>
      <color theme="1"/>
      <name val="Arial"/>
      <family val="2"/>
      <scheme val="minor"/>
    </font>
    <font>
      <b/>
      <sz val="8"/>
      <name val="Arial"/>
      <family val="2"/>
    </font>
    <font>
      <sz val="8"/>
      <color theme="1"/>
      <name val="Arial"/>
      <family val="2"/>
      <scheme val="minor"/>
    </font>
    <font>
      <b/>
      <sz val="11"/>
      <color theme="1"/>
      <name val="Arial"/>
      <family val="2"/>
      <scheme val="minor"/>
    </font>
    <font>
      <u/>
      <sz val="11"/>
      <color theme="0" tint="-0.499984740745262"/>
      <name val="Arial"/>
      <family val="2"/>
      <scheme val="minor"/>
    </font>
    <font>
      <i/>
      <u/>
      <sz val="8"/>
      <color theme="0" tint="-0.499984740745262"/>
      <name val="Arial"/>
      <family val="2"/>
      <scheme val="minor"/>
    </font>
    <font>
      <sz val="11"/>
      <color rgb="FF333333"/>
      <name val="Arial"/>
      <family val="2"/>
      <scheme val="minor"/>
    </font>
    <font>
      <sz val="8"/>
      <name val="Arial"/>
      <family val="2"/>
      <scheme val="minor"/>
    </font>
    <font>
      <sz val="11"/>
      <color theme="1"/>
      <name val="Arial"/>
      <family val="2"/>
      <scheme val="minor"/>
    </font>
    <font>
      <b/>
      <sz val="8"/>
      <color rgb="FFC00000"/>
      <name val="Arial"/>
      <family val="2"/>
      <scheme val="minor"/>
    </font>
    <font>
      <b/>
      <sz val="8"/>
      <color theme="1"/>
      <name val="Arial"/>
      <family val="2"/>
      <scheme val="minor"/>
    </font>
    <font>
      <sz val="8"/>
      <name val="Arial"/>
      <family val="2"/>
    </font>
    <font>
      <sz val="11"/>
      <color theme="1"/>
      <name val="Calibri"/>
      <family val="2"/>
    </font>
    <font>
      <b/>
      <sz val="11"/>
      <color theme="1"/>
      <name val="Calibri"/>
      <family val="2"/>
    </font>
    <font>
      <sz val="11"/>
      <color rgb="FF1F497D"/>
      <name val="Calibri"/>
      <family val="2"/>
    </font>
    <font>
      <sz val="10"/>
      <color rgb="FF2E74B5"/>
      <name val="Segoe Print"/>
    </font>
    <font>
      <i/>
      <u/>
      <sz val="8"/>
      <name val="Arial"/>
      <family val="2"/>
      <scheme val="minor"/>
    </font>
    <font>
      <i/>
      <sz val="8"/>
      <color theme="1"/>
      <name val="Arial"/>
      <family val="2"/>
      <scheme val="minor"/>
    </font>
    <font>
      <sz val="12"/>
      <color rgb="FF1F497D"/>
      <name val="Calibri"/>
      <family val="2"/>
    </font>
    <font>
      <sz val="10"/>
      <color rgb="FF002060"/>
      <name val="Calibri"/>
      <family val="2"/>
    </font>
  </fonts>
  <fills count="5">
    <fill>
      <patternFill patternType="none"/>
    </fill>
    <fill>
      <patternFill patternType="gray125"/>
    </fill>
    <fill>
      <patternFill patternType="solid">
        <fgColor theme="9"/>
        <bgColor indexed="64"/>
      </patternFill>
    </fill>
    <fill>
      <patternFill patternType="solid">
        <fgColor theme="9" tint="-0.24994659260841701"/>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9" fontId="9" fillId="0" borderId="0" applyFont="0" applyFill="0" applyBorder="0" applyAlignment="0" applyProtection="0"/>
  </cellStyleXfs>
  <cellXfs count="59">
    <xf numFmtId="0" fontId="0" fillId="0" borderId="0" xfId="0"/>
    <xf numFmtId="0" fontId="1" fillId="0" borderId="0" xfId="0" applyFont="1"/>
    <xf numFmtId="0" fontId="1" fillId="0" borderId="0" xfId="0" applyFont="1" applyAlignment="1">
      <alignment horizontal="left"/>
    </xf>
    <xf numFmtId="16" fontId="1" fillId="0" borderId="0" xfId="0" quotePrefix="1" applyNumberFormat="1" applyFont="1"/>
    <xf numFmtId="0" fontId="2" fillId="0" borderId="1" xfId="0" applyFont="1" applyBorder="1"/>
    <xf numFmtId="164" fontId="3" fillId="0" borderId="0" xfId="0" applyNumberFormat="1" applyFont="1" applyAlignment="1">
      <alignment horizontal="right"/>
    </xf>
    <xf numFmtId="164" fontId="3" fillId="0" borderId="0" xfId="0" applyNumberFormat="1" applyFont="1"/>
    <xf numFmtId="0" fontId="3" fillId="0" borderId="0" xfId="0" applyFont="1"/>
    <xf numFmtId="0" fontId="1" fillId="0" borderId="0" xfId="0" applyFont="1" applyAlignment="1">
      <alignment horizontal="centerContinuous"/>
    </xf>
    <xf numFmtId="49" fontId="4" fillId="0" borderId="0" xfId="0" applyNumberFormat="1" applyFont="1" applyAlignment="1">
      <alignment horizontal="centerContinuous"/>
    </xf>
    <xf numFmtId="0" fontId="3" fillId="0" borderId="1" xfId="0" applyFont="1" applyBorder="1"/>
    <xf numFmtId="164" fontId="3" fillId="0" borderId="1" xfId="0" quotePrefix="1" applyNumberFormat="1" applyFont="1" applyBorder="1" applyAlignment="1">
      <alignment horizontal="right"/>
    </xf>
    <xf numFmtId="164" fontId="3" fillId="0" borderId="1" xfId="0" applyNumberFormat="1" applyFont="1" applyBorder="1"/>
    <xf numFmtId="0" fontId="6" fillId="0" borderId="0" xfId="1" applyFont="1"/>
    <xf numFmtId="0" fontId="7" fillId="0" borderId="0" xfId="0" applyFont="1"/>
    <xf numFmtId="0" fontId="8" fillId="0" borderId="0" xfId="0" applyFont="1" applyAlignment="1">
      <alignment vertical="top"/>
    </xf>
    <xf numFmtId="164" fontId="3" fillId="0" borderId="0" xfId="0" quotePrefix="1" applyNumberFormat="1" applyFont="1" applyAlignment="1">
      <alignment horizontal="right"/>
    </xf>
    <xf numFmtId="0" fontId="10" fillId="2" borderId="0" xfId="0" applyFont="1" applyFill="1" applyAlignment="1">
      <alignment horizontal="center"/>
    </xf>
    <xf numFmtId="0" fontId="10" fillId="2" borderId="0" xfId="0" quotePrefix="1" applyFont="1" applyFill="1" applyAlignment="1">
      <alignment vertical="top"/>
    </xf>
    <xf numFmtId="0" fontId="3" fillId="2" borderId="0" xfId="0" applyFont="1" applyFill="1" applyAlignment="1">
      <alignment vertical="top" wrapText="1"/>
    </xf>
    <xf numFmtId="0" fontId="11" fillId="3" borderId="0" xfId="0" applyFont="1" applyFill="1"/>
    <xf numFmtId="0" fontId="3" fillId="3" borderId="0" xfId="0" applyFont="1" applyFill="1"/>
    <xf numFmtId="0" fontId="11" fillId="0" borderId="0" xfId="0" applyFont="1"/>
    <xf numFmtId="0" fontId="3" fillId="0" borderId="0" xfId="0" applyFont="1" applyAlignment="1">
      <alignment vertical="top"/>
    </xf>
    <xf numFmtId="0" fontId="3" fillId="0" borderId="0" xfId="0" applyFont="1" applyAlignment="1">
      <alignment vertical="top" wrapText="1"/>
    </xf>
    <xf numFmtId="0" fontId="11" fillId="4" borderId="0" xfId="0" applyFont="1" applyFill="1"/>
    <xf numFmtId="0" fontId="3" fillId="4" borderId="0" xfId="0" applyFont="1" applyFill="1" applyAlignment="1">
      <alignment vertical="top"/>
    </xf>
    <xf numFmtId="0" fontId="3" fillId="4" borderId="0" xfId="0" applyFont="1" applyFill="1" applyAlignment="1">
      <alignment vertical="top" wrapText="1"/>
    </xf>
    <xf numFmtId="0" fontId="8" fillId="0" borderId="0" xfId="0" applyFont="1" applyAlignment="1">
      <alignment vertical="top" wrapText="1"/>
    </xf>
    <xf numFmtId="0" fontId="11" fillId="0" borderId="0" xfId="0" applyFont="1" applyAlignment="1">
      <alignment vertical="top"/>
    </xf>
    <xf numFmtId="0" fontId="11" fillId="4" borderId="0" xfId="0" applyFont="1" applyFill="1" applyAlignment="1">
      <alignment vertical="top" wrapText="1"/>
    </xf>
    <xf numFmtId="0" fontId="8" fillId="4" borderId="0" xfId="0" applyFont="1" applyFill="1" applyAlignment="1">
      <alignment vertical="top" wrapText="1"/>
    </xf>
    <xf numFmtId="3" fontId="8" fillId="0" borderId="0" xfId="2" applyNumberFormat="1" applyFont="1"/>
    <xf numFmtId="0" fontId="3" fillId="0" borderId="0" xfId="0" applyFont="1" applyAlignment="1">
      <alignment horizontal="left" vertical="top" wrapText="1" indent="1"/>
    </xf>
    <xf numFmtId="3" fontId="8" fillId="0" borderId="0" xfId="0" quotePrefix="1" applyNumberFormat="1" applyFont="1" applyAlignment="1">
      <alignment horizontal="right"/>
    </xf>
    <xf numFmtId="3" fontId="8" fillId="0" borderId="0" xfId="0" applyNumberFormat="1" applyFont="1"/>
    <xf numFmtId="0" fontId="12" fillId="0" borderId="0" xfId="0" applyFont="1" applyAlignment="1">
      <alignment vertical="top" wrapText="1"/>
    </xf>
    <xf numFmtId="0" fontId="12" fillId="0" borderId="0" xfId="0" applyFont="1"/>
    <xf numFmtId="0" fontId="5" fillId="0" borderId="0" xfId="1"/>
    <xf numFmtId="165" fontId="3" fillId="0" borderId="0" xfId="0" applyNumberFormat="1" applyFont="1"/>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5" fillId="0" borderId="0" xfId="1" applyAlignment="1">
      <alignment vertical="center"/>
    </xf>
    <xf numFmtId="0" fontId="0" fillId="0" borderId="1" xfId="0" applyBorder="1"/>
    <xf numFmtId="165" fontId="3" fillId="0" borderId="0" xfId="0" applyNumberFormat="1" applyFont="1" applyAlignment="1">
      <alignment horizontal="right"/>
    </xf>
    <xf numFmtId="0" fontId="3" fillId="0" borderId="0" xfId="0" applyFont="1" applyAlignment="1">
      <alignment vertical="center"/>
    </xf>
    <xf numFmtId="164" fontId="3" fillId="0" borderId="0" xfId="0" quotePrefix="1" applyNumberFormat="1" applyFont="1" applyAlignment="1">
      <alignment horizontal="right" vertical="center"/>
    </xf>
    <xf numFmtId="164" fontId="3" fillId="0" borderId="0" xfId="0" applyNumberFormat="1" applyFont="1" applyAlignment="1">
      <alignment vertical="center"/>
    </xf>
    <xf numFmtId="0" fontId="1" fillId="0" borderId="0" xfId="0" applyFont="1" applyAlignment="1">
      <alignment vertical="center"/>
    </xf>
    <xf numFmtId="0" fontId="6" fillId="0" borderId="0" xfId="1" applyFont="1" applyAlignment="1">
      <alignment vertical="center"/>
    </xf>
    <xf numFmtId="0" fontId="8" fillId="0" borderId="0" xfId="0" applyFont="1" applyAlignment="1">
      <alignment vertical="center"/>
    </xf>
    <xf numFmtId="0" fontId="17" fillId="0" borderId="0" xfId="1" applyFont="1" applyAlignment="1">
      <alignment vertical="center"/>
    </xf>
    <xf numFmtId="0" fontId="18" fillId="0" borderId="1" xfId="0" applyFont="1" applyBorder="1" applyAlignment="1">
      <alignment horizontal="left" indent="3"/>
    </xf>
    <xf numFmtId="0" fontId="19" fillId="0" borderId="0" xfId="0" applyFont="1" applyAlignment="1">
      <alignment vertical="center"/>
    </xf>
    <xf numFmtId="0" fontId="20" fillId="0" borderId="0" xfId="0" applyFont="1" applyAlignment="1">
      <alignment vertical="center"/>
    </xf>
    <xf numFmtId="0" fontId="2" fillId="0" borderId="1" xfId="0" applyFont="1" applyBorder="1" applyAlignment="1">
      <alignment horizontal="right"/>
    </xf>
    <xf numFmtId="165" fontId="3" fillId="4" borderId="0" xfId="0" applyNumberFormat="1" applyFont="1" applyFill="1"/>
  </cellXfs>
  <cellStyles count="3">
    <cellStyle name="Hyperlink" xfId="1" builtinId="8" customBuiltin="1"/>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b="1" i="0" u="none" strike="noStrike" baseline="0">
                <a:solidFill>
                  <a:sysClr val="windowText" lastClr="000000"/>
                </a:solidFill>
              </a:rPr>
              <a:t>10-Year Combined UI-UI Center for Advancement Endowment Pool, by Fiscal Year</a:t>
            </a: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1"/>
          <c:order val="0"/>
          <c:tx>
            <c:strRef>
              <c:f>Table!$A$5</c:f>
              <c:strCache>
                <c:ptCount val="1"/>
                <c:pt idx="0">
                  <c:v>University of Iowa Endowments</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Table!$B$3:$K$3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Table!$B$5:$K$5</c:f>
              <c:numCache>
                <c:formatCode>"$"#,##0</c:formatCode>
                <c:ptCount val="10"/>
                <c:pt idx="0">
                  <c:v>386</c:v>
                </c:pt>
                <c:pt idx="1">
                  <c:v>371</c:v>
                </c:pt>
                <c:pt idx="2">
                  <c:v>393</c:v>
                </c:pt>
                <c:pt idx="3">
                  <c:v>420.35692899999998</c:v>
                </c:pt>
                <c:pt idx="4">
                  <c:v>438.641548</c:v>
                </c:pt>
                <c:pt idx="5">
                  <c:v>435.66568899999999</c:v>
                </c:pt>
                <c:pt idx="6">
                  <c:v>595.153865</c:v>
                </c:pt>
                <c:pt idx="7">
                  <c:v>632</c:v>
                </c:pt>
                <c:pt idx="8">
                  <c:v>653.30930799999999</c:v>
                </c:pt>
                <c:pt idx="9">
                  <c:v>686.77895000000001</c:v>
                </c:pt>
              </c:numCache>
            </c:numRef>
          </c:val>
          <c:extLst>
            <c:ext xmlns:c16="http://schemas.microsoft.com/office/drawing/2014/chart" uri="{C3380CC4-5D6E-409C-BE32-E72D297353CC}">
              <c16:uniqueId val="{00000000-263F-4BA0-A016-E1EC39D1FE52}"/>
            </c:ext>
          </c:extLst>
        </c:ser>
        <c:ser>
          <c:idx val="0"/>
          <c:order val="1"/>
          <c:tx>
            <c:strRef>
              <c:f>Table!$A$4</c:f>
              <c:strCache>
                <c:ptCount val="1"/>
                <c:pt idx="0">
                  <c:v>UI Center for Advancement Endowments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Table!$B$3:$K$3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Table!$B$4:$K$4</c:f>
              <c:numCache>
                <c:formatCode>"$"#,##0</c:formatCode>
                <c:ptCount val="10"/>
                <c:pt idx="0">
                  <c:v>887</c:v>
                </c:pt>
                <c:pt idx="1">
                  <c:v>899</c:v>
                </c:pt>
                <c:pt idx="2">
                  <c:v>1004</c:v>
                </c:pt>
                <c:pt idx="3">
                  <c:v>1079.7405759999999</c:v>
                </c:pt>
                <c:pt idx="4">
                  <c:v>1145.885992</c:v>
                </c:pt>
                <c:pt idx="5">
                  <c:v>1070.5337549999999</c:v>
                </c:pt>
                <c:pt idx="6">
                  <c:v>1392.2071060000001</c:v>
                </c:pt>
                <c:pt idx="7">
                  <c:v>1472</c:v>
                </c:pt>
                <c:pt idx="8">
                  <c:v>1522.0820719999999</c:v>
                </c:pt>
                <c:pt idx="9">
                  <c:v>1638.4685380000001</c:v>
                </c:pt>
              </c:numCache>
            </c:numRef>
          </c:val>
          <c:extLst>
            <c:ext xmlns:c16="http://schemas.microsoft.com/office/drawing/2014/chart" uri="{C3380CC4-5D6E-409C-BE32-E72D297353CC}">
              <c16:uniqueId val="{00000001-263F-4BA0-A016-E1EC39D1FE52}"/>
            </c:ext>
          </c:extLst>
        </c:ser>
        <c:ser>
          <c:idx val="2"/>
          <c:order val="2"/>
          <c:tx>
            <c:strRef>
              <c:f>Table!$A$6</c:f>
              <c:strCache>
                <c:ptCount val="1"/>
                <c:pt idx="0">
                  <c:v>UI Strategic Initiatives Fund (P3)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Table!$B$6:$K$6</c:f>
              <c:numCache>
                <c:formatCode>"$"#,##0</c:formatCode>
                <c:ptCount val="10"/>
                <c:pt idx="6">
                  <c:v>1126.013046</c:v>
                </c:pt>
                <c:pt idx="7">
                  <c:v>1049</c:v>
                </c:pt>
                <c:pt idx="8">
                  <c:v>1084.8683390000001</c:v>
                </c:pt>
                <c:pt idx="9">
                  <c:v>1154.5470749999999</c:v>
                </c:pt>
              </c:numCache>
            </c:numRef>
          </c:val>
          <c:extLst>
            <c:ext xmlns:c16="http://schemas.microsoft.com/office/drawing/2014/chart" uri="{C3380CC4-5D6E-409C-BE32-E72D297353CC}">
              <c16:uniqueId val="{00000001-74DD-433A-9F50-AA8050929B89}"/>
            </c:ext>
          </c:extLst>
        </c:ser>
        <c:dLbls>
          <c:dLblPos val="ctr"/>
          <c:showLegendKey val="0"/>
          <c:showVal val="1"/>
          <c:showCatName val="0"/>
          <c:showSerName val="0"/>
          <c:showPercent val="0"/>
          <c:showBubbleSize val="0"/>
        </c:dLbls>
        <c:gapWidth val="60"/>
        <c:overlap val="100"/>
        <c:axId val="123024208"/>
        <c:axId val="123026168"/>
      </c:barChart>
      <c:catAx>
        <c:axId val="12302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6168"/>
        <c:crosses val="autoZero"/>
        <c:auto val="1"/>
        <c:lblAlgn val="ctr"/>
        <c:lblOffset val="100"/>
        <c:noMultiLvlLbl val="0"/>
      </c:catAx>
      <c:valAx>
        <c:axId val="1230261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b="1" i="0" u="none" strike="noStrike" baseline="0">
                <a:solidFill>
                  <a:sysClr val="windowText" lastClr="000000"/>
                </a:solidFill>
              </a:rPr>
              <a:t>10-Year Combined UI-UI Foundation Endowment Pool</a:t>
            </a: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1"/>
          <c:order val="0"/>
          <c:tx>
            <c:strRef>
              <c:f>'2016'!$A$5</c:f>
              <c:strCache>
                <c:ptCount val="1"/>
                <c:pt idx="0">
                  <c:v>University of Iowa Endowments</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'2016'!$B$3:$K$3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'2016'!$B$5:$K$5</c:f>
              <c:numCache>
                <c:formatCode>"$"#,##0.00</c:formatCode>
                <c:ptCount val="10"/>
                <c:pt idx="0">
                  <c:v>290</c:v>
                </c:pt>
                <c:pt idx="1">
                  <c:v>251</c:v>
                </c:pt>
                <c:pt idx="2">
                  <c:v>200</c:v>
                </c:pt>
                <c:pt idx="3">
                  <c:v>227</c:v>
                </c:pt>
                <c:pt idx="4">
                  <c:v>292</c:v>
                </c:pt>
                <c:pt idx="5">
                  <c:v>302</c:v>
                </c:pt>
                <c:pt idx="6">
                  <c:v>340</c:v>
                </c:pt>
                <c:pt idx="7">
                  <c:v>393</c:v>
                </c:pt>
                <c:pt idx="8">
                  <c:v>386</c:v>
                </c:pt>
                <c:pt idx="9">
                  <c:v>371</c:v>
                </c:pt>
              </c:numCache>
            </c:numRef>
          </c:val>
          <c:extLst>
            <c:ext xmlns:c16="http://schemas.microsoft.com/office/drawing/2014/chart" uri="{C3380CC4-5D6E-409C-BE32-E72D297353CC}">
              <c16:uniqueId val="{00000000-7DFF-4141-BCB4-583AE7B6A78B}"/>
            </c:ext>
          </c:extLst>
        </c:ser>
        <c:ser>
          <c:idx val="0"/>
          <c:order val="1"/>
          <c:tx>
            <c:strRef>
              <c:f>'2016'!$A$4</c:f>
              <c:strCache>
                <c:ptCount val="1"/>
                <c:pt idx="0">
                  <c:v>UI Foundation Endowments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'2016'!$B$3:$K$3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'2016'!$B$4:$K$4</c:f>
              <c:numCache>
                <c:formatCode>"$"#,##0.00</c:formatCode>
                <c:ptCount val="10"/>
                <c:pt idx="0">
                  <c:v>693</c:v>
                </c:pt>
                <c:pt idx="1">
                  <c:v>632</c:v>
                </c:pt>
                <c:pt idx="2">
                  <c:v>514</c:v>
                </c:pt>
                <c:pt idx="3">
                  <c:v>610</c:v>
                </c:pt>
                <c:pt idx="4">
                  <c:v>767</c:v>
                </c:pt>
                <c:pt idx="5">
                  <c:v>695</c:v>
                </c:pt>
                <c:pt idx="6">
                  <c:v>766</c:v>
                </c:pt>
                <c:pt idx="7">
                  <c:v>869</c:v>
                </c:pt>
                <c:pt idx="8">
                  <c:v>887</c:v>
                </c:pt>
                <c:pt idx="9">
                  <c:v>899</c:v>
                </c:pt>
              </c:numCache>
            </c:numRef>
          </c:val>
          <c:extLst>
            <c:ext xmlns:c16="http://schemas.microsoft.com/office/drawing/2014/chart" uri="{C3380CC4-5D6E-409C-BE32-E72D297353CC}">
              <c16:uniqueId val="{00000001-7DFF-4141-BCB4-583AE7B6A78B}"/>
            </c:ext>
          </c:extLst>
        </c:ser>
        <c:dLbls>
          <c:dLblPos val="ctr"/>
          <c:showLegendKey val="0"/>
          <c:showVal val="1"/>
          <c:showCatName val="0"/>
          <c:showSerName val="0"/>
          <c:showPercent val="0"/>
          <c:showBubbleSize val="0"/>
        </c:dLbls>
        <c:gapWidth val="60"/>
        <c:overlap val="100"/>
        <c:axId val="123024208"/>
        <c:axId val="123026168"/>
      </c:barChart>
      <c:catAx>
        <c:axId val="12302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6168"/>
        <c:crosses val="autoZero"/>
        <c:auto val="1"/>
        <c:lblAlgn val="ctr"/>
        <c:lblOffset val="100"/>
        <c:noMultiLvlLbl val="0"/>
      </c:catAx>
      <c:valAx>
        <c:axId val="1230261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b="1" i="0" u="none" strike="noStrike" baseline="0">
                <a:solidFill>
                  <a:sysClr val="windowText" lastClr="000000"/>
                </a:solidFill>
              </a:rPr>
              <a:t>10-Year Combined UI-UI Foundation Endowment Pool</a:t>
            </a: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1"/>
          <c:order val="0"/>
          <c:tx>
            <c:strRef>
              <c:f>'2015'!$A$5</c:f>
              <c:strCache>
                <c:ptCount val="1"/>
                <c:pt idx="0">
                  <c:v>University of Iowa Endowments</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'2015'!$B$3:$K$3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'2015'!$B$5:$K$5</c:f>
              <c:numCache>
                <c:formatCode>"$"#,##0.00</c:formatCode>
                <c:ptCount val="10"/>
                <c:pt idx="0">
                  <c:v>248</c:v>
                </c:pt>
                <c:pt idx="1">
                  <c:v>290</c:v>
                </c:pt>
                <c:pt idx="2">
                  <c:v>251</c:v>
                </c:pt>
                <c:pt idx="3">
                  <c:v>200</c:v>
                </c:pt>
                <c:pt idx="4">
                  <c:v>227</c:v>
                </c:pt>
                <c:pt idx="5">
                  <c:v>292</c:v>
                </c:pt>
                <c:pt idx="6">
                  <c:v>302</c:v>
                </c:pt>
                <c:pt idx="7">
                  <c:v>340</c:v>
                </c:pt>
                <c:pt idx="8">
                  <c:v>393</c:v>
                </c:pt>
                <c:pt idx="9">
                  <c:v>384</c:v>
                </c:pt>
              </c:numCache>
            </c:numRef>
          </c:val>
          <c:extLst>
            <c:ext xmlns:c16="http://schemas.microsoft.com/office/drawing/2014/chart" uri="{C3380CC4-5D6E-409C-BE32-E72D297353CC}">
              <c16:uniqueId val="{00000000-2602-45B9-839D-0DF3EC20CF91}"/>
            </c:ext>
          </c:extLst>
        </c:ser>
        <c:ser>
          <c:idx val="0"/>
          <c:order val="1"/>
          <c:tx>
            <c:strRef>
              <c:f>'2015'!$A$4</c:f>
              <c:strCache>
                <c:ptCount val="1"/>
                <c:pt idx="0">
                  <c:v>UI Foundation Endowments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'2015'!$B$3:$K$3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'2015'!$B$4:$K$4</c:f>
              <c:numCache>
                <c:formatCode>"$"#,##0.00</c:formatCode>
                <c:ptCount val="10"/>
                <c:pt idx="0">
                  <c:v>585</c:v>
                </c:pt>
                <c:pt idx="1">
                  <c:v>693</c:v>
                </c:pt>
                <c:pt idx="2">
                  <c:v>632</c:v>
                </c:pt>
                <c:pt idx="3">
                  <c:v>514</c:v>
                </c:pt>
                <c:pt idx="4">
                  <c:v>610</c:v>
                </c:pt>
                <c:pt idx="5">
                  <c:v>767</c:v>
                </c:pt>
                <c:pt idx="6">
                  <c:v>695</c:v>
                </c:pt>
                <c:pt idx="7">
                  <c:v>766</c:v>
                </c:pt>
                <c:pt idx="8">
                  <c:v>869</c:v>
                </c:pt>
                <c:pt idx="9">
                  <c:v>887</c:v>
                </c:pt>
              </c:numCache>
            </c:numRef>
          </c:val>
          <c:extLst>
            <c:ext xmlns:c16="http://schemas.microsoft.com/office/drawing/2014/chart" uri="{C3380CC4-5D6E-409C-BE32-E72D297353CC}">
              <c16:uniqueId val="{00000001-2602-45B9-839D-0DF3EC20CF91}"/>
            </c:ext>
          </c:extLst>
        </c:ser>
        <c:dLbls>
          <c:dLblPos val="ctr"/>
          <c:showLegendKey val="0"/>
          <c:showVal val="1"/>
          <c:showCatName val="0"/>
          <c:showSerName val="0"/>
          <c:showPercent val="0"/>
          <c:showBubbleSize val="0"/>
        </c:dLbls>
        <c:gapWidth val="60"/>
        <c:overlap val="100"/>
        <c:axId val="123025776"/>
        <c:axId val="123339376"/>
      </c:barChart>
      <c:catAx>
        <c:axId val="12302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339376"/>
        <c:crosses val="autoZero"/>
        <c:auto val="1"/>
        <c:lblAlgn val="ctr"/>
        <c:lblOffset val="100"/>
        <c:noMultiLvlLbl val="0"/>
      </c:catAx>
      <c:valAx>
        <c:axId val="1233393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21" Type="http://schemas.openxmlformats.org/officeDocument/2006/relationships/image" Target="../media/image24.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jpe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xdr:from>
      <xdr:col>0</xdr:col>
      <xdr:colOff>1142999</xdr:colOff>
      <xdr:row>14</xdr:row>
      <xdr:rowOff>150814</xdr:rowOff>
    </xdr:from>
    <xdr:to>
      <xdr:col>9</xdr:col>
      <xdr:colOff>390525</xdr:colOff>
      <xdr:row>33</xdr:row>
      <xdr:rowOff>114303</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1142999</xdr:colOff>
      <xdr:row>11</xdr:row>
      <xdr:rowOff>52386</xdr:rowOff>
    </xdr:from>
    <xdr:to>
      <xdr:col>9</xdr:col>
      <xdr:colOff>390525</xdr:colOff>
      <xdr:row>30</xdr:row>
      <xdr:rowOff>9525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1142999</xdr:colOff>
      <xdr:row>10</xdr:row>
      <xdr:rowOff>52386</xdr:rowOff>
    </xdr:from>
    <xdr:to>
      <xdr:col>9</xdr:col>
      <xdr:colOff>390525</xdr:colOff>
      <xdr:row>29</xdr:row>
      <xdr:rowOff>9525</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590550</xdr:colOff>
      <xdr:row>166</xdr:row>
      <xdr:rowOff>161925</xdr:rowOff>
    </xdr:from>
    <xdr:to>
      <xdr:col>9</xdr:col>
      <xdr:colOff>139700</xdr:colOff>
      <xdr:row>186</xdr:row>
      <xdr:rowOff>139700</xdr:rowOff>
    </xdr:to>
    <xdr:pic>
      <xdr:nvPicPr>
        <xdr:cNvPr id="2" name="Picture 1" descr="http://www.uifoundation.org/annual-report/2016/img/endowment-total.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523875"/>
          <a:ext cx="5724525"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189</xdr:row>
      <xdr:rowOff>133350</xdr:rowOff>
    </xdr:from>
    <xdr:to>
      <xdr:col>8</xdr:col>
      <xdr:colOff>400050</xdr:colOff>
      <xdr:row>207</xdr:row>
      <xdr:rowOff>171450</xdr:rowOff>
    </xdr:to>
    <xdr:pic>
      <xdr:nvPicPr>
        <xdr:cNvPr id="3" name="Picture 2" descr="http://www.uifoundation.org/annual-report/2015/images/financial-overview-ten-year-combined-endowment-pool2.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4838700"/>
          <a:ext cx="572452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28575</xdr:colOff>
      <xdr:row>152</xdr:row>
      <xdr:rowOff>130210</xdr:rowOff>
    </xdr:from>
    <xdr:to>
      <xdr:col>20</xdr:col>
      <xdr:colOff>341925</xdr:colOff>
      <xdr:row>158</xdr:row>
      <xdr:rowOff>37957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6886575" y="10979185"/>
          <a:ext cx="7171350" cy="1050747"/>
        </a:xfrm>
        <a:prstGeom prst="rect">
          <a:avLst/>
        </a:prstGeom>
      </xdr:spPr>
    </xdr:pic>
    <xdr:clientData/>
  </xdr:twoCellAnchor>
  <xdr:twoCellAnchor editAs="oneCell">
    <xdr:from>
      <xdr:col>10</xdr:col>
      <xdr:colOff>85725</xdr:colOff>
      <xdr:row>136</xdr:row>
      <xdr:rowOff>103921</xdr:rowOff>
    </xdr:from>
    <xdr:to>
      <xdr:col>20</xdr:col>
      <xdr:colOff>56181</xdr:colOff>
      <xdr:row>146</xdr:row>
      <xdr:rowOff>75901</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6943725" y="827821"/>
          <a:ext cx="6828456" cy="2105580"/>
        </a:xfrm>
        <a:prstGeom prst="rect">
          <a:avLst/>
        </a:prstGeom>
      </xdr:spPr>
    </xdr:pic>
    <xdr:clientData/>
  </xdr:twoCellAnchor>
  <xdr:twoCellAnchor editAs="oneCell">
    <xdr:from>
      <xdr:col>9</xdr:col>
      <xdr:colOff>333376</xdr:colOff>
      <xdr:row>107</xdr:row>
      <xdr:rowOff>38100</xdr:rowOff>
    </xdr:from>
    <xdr:to>
      <xdr:col>19</xdr:col>
      <xdr:colOff>6351</xdr:colOff>
      <xdr:row>111</xdr:row>
      <xdr:rowOff>58812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5"/>
        <a:stretch>
          <a:fillRect/>
        </a:stretch>
      </xdr:blipFill>
      <xdr:spPr>
        <a:xfrm>
          <a:off x="6505576" y="1933575"/>
          <a:ext cx="6534150" cy="858912"/>
        </a:xfrm>
        <a:prstGeom prst="rect">
          <a:avLst/>
        </a:prstGeom>
      </xdr:spPr>
    </xdr:pic>
    <xdr:clientData/>
  </xdr:twoCellAnchor>
  <xdr:twoCellAnchor editAs="oneCell">
    <xdr:from>
      <xdr:col>9</xdr:col>
      <xdr:colOff>352425</xdr:colOff>
      <xdr:row>111</xdr:row>
      <xdr:rowOff>104776</xdr:rowOff>
    </xdr:from>
    <xdr:to>
      <xdr:col>13</xdr:col>
      <xdr:colOff>6350</xdr:colOff>
      <xdr:row>112</xdr:row>
      <xdr:rowOff>197731</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6524625" y="2838451"/>
          <a:ext cx="2400300" cy="356480"/>
        </a:xfrm>
        <a:prstGeom prst="rect">
          <a:avLst/>
        </a:prstGeom>
      </xdr:spPr>
    </xdr:pic>
    <xdr:clientData/>
  </xdr:twoCellAnchor>
  <xdr:twoCellAnchor editAs="oneCell">
    <xdr:from>
      <xdr:col>10</xdr:col>
      <xdr:colOff>85726</xdr:colOff>
      <xdr:row>161</xdr:row>
      <xdr:rowOff>76201</xdr:rowOff>
    </xdr:from>
    <xdr:to>
      <xdr:col>20</xdr:col>
      <xdr:colOff>444501</xdr:colOff>
      <xdr:row>166</xdr:row>
      <xdr:rowOff>170302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6943726" y="12639676"/>
          <a:ext cx="7219950" cy="1018026"/>
        </a:xfrm>
        <a:prstGeom prst="rect">
          <a:avLst/>
        </a:prstGeom>
      </xdr:spPr>
    </xdr:pic>
    <xdr:clientData/>
  </xdr:twoCellAnchor>
  <xdr:twoCellAnchor editAs="oneCell">
    <xdr:from>
      <xdr:col>10</xdr:col>
      <xdr:colOff>104775</xdr:colOff>
      <xdr:row>169</xdr:row>
      <xdr:rowOff>66675</xdr:rowOff>
    </xdr:from>
    <xdr:to>
      <xdr:col>19</xdr:col>
      <xdr:colOff>463550</xdr:colOff>
      <xdr:row>174</xdr:row>
      <xdr:rowOff>18463</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6962775" y="14097000"/>
          <a:ext cx="6534150" cy="856663"/>
        </a:xfrm>
        <a:prstGeom prst="rect">
          <a:avLst/>
        </a:prstGeom>
      </xdr:spPr>
    </xdr:pic>
    <xdr:clientData/>
  </xdr:twoCellAnchor>
  <xdr:twoCellAnchor editAs="oneCell">
    <xdr:from>
      <xdr:col>10</xdr:col>
      <xdr:colOff>104776</xdr:colOff>
      <xdr:row>174</xdr:row>
      <xdr:rowOff>66675</xdr:rowOff>
    </xdr:from>
    <xdr:to>
      <xdr:col>13</xdr:col>
      <xdr:colOff>158751</xdr:colOff>
      <xdr:row>176</xdr:row>
      <xdr:rowOff>102139</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9"/>
        <a:stretch>
          <a:fillRect/>
        </a:stretch>
      </xdr:blipFill>
      <xdr:spPr>
        <a:xfrm>
          <a:off x="6962776" y="15001875"/>
          <a:ext cx="2114550" cy="394239"/>
        </a:xfrm>
        <a:prstGeom prst="rect">
          <a:avLst/>
        </a:prstGeom>
      </xdr:spPr>
    </xdr:pic>
    <xdr:clientData/>
  </xdr:twoCellAnchor>
  <xdr:twoCellAnchor editAs="oneCell">
    <xdr:from>
      <xdr:col>8</xdr:col>
      <xdr:colOff>349250</xdr:colOff>
      <xdr:row>72</xdr:row>
      <xdr:rowOff>168275</xdr:rowOff>
    </xdr:from>
    <xdr:to>
      <xdr:col>16</xdr:col>
      <xdr:colOff>446977</xdr:colOff>
      <xdr:row>76</xdr:row>
      <xdr:rowOff>165011</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0"/>
        <a:stretch>
          <a:fillRect/>
        </a:stretch>
      </xdr:blipFill>
      <xdr:spPr>
        <a:xfrm>
          <a:off x="5607050" y="4692650"/>
          <a:ext cx="5358702" cy="717461"/>
        </a:xfrm>
        <a:prstGeom prst="rect">
          <a:avLst/>
        </a:prstGeom>
      </xdr:spPr>
    </xdr:pic>
    <xdr:clientData/>
  </xdr:twoCellAnchor>
  <xdr:twoCellAnchor editAs="oneCell">
    <xdr:from>
      <xdr:col>8</xdr:col>
      <xdr:colOff>349250</xdr:colOff>
      <xdr:row>77</xdr:row>
      <xdr:rowOff>0</xdr:rowOff>
    </xdr:from>
    <xdr:to>
      <xdr:col>11</xdr:col>
      <xdr:colOff>380739</xdr:colOff>
      <xdr:row>79</xdr:row>
      <xdr:rowOff>47570</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a:stretch>
          <a:fillRect/>
        </a:stretch>
      </xdr:blipFill>
      <xdr:spPr>
        <a:xfrm>
          <a:off x="5607050" y="5448300"/>
          <a:ext cx="2003164" cy="431745"/>
        </a:xfrm>
        <a:prstGeom prst="rect">
          <a:avLst/>
        </a:prstGeom>
      </xdr:spPr>
    </xdr:pic>
    <xdr:clientData/>
  </xdr:twoCellAnchor>
  <xdr:twoCellAnchor editAs="oneCell">
    <xdr:from>
      <xdr:col>8</xdr:col>
      <xdr:colOff>266700</xdr:colOff>
      <xdr:row>62</xdr:row>
      <xdr:rowOff>111125</xdr:rowOff>
    </xdr:from>
    <xdr:to>
      <xdr:col>16</xdr:col>
      <xdr:colOff>419100</xdr:colOff>
      <xdr:row>67</xdr:row>
      <xdr:rowOff>7912</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2"/>
        <a:stretch>
          <a:fillRect/>
        </a:stretch>
      </xdr:blipFill>
      <xdr:spPr>
        <a:xfrm>
          <a:off x="5524500" y="2825750"/>
          <a:ext cx="5410200" cy="804837"/>
        </a:xfrm>
        <a:prstGeom prst="rect">
          <a:avLst/>
        </a:prstGeom>
      </xdr:spPr>
    </xdr:pic>
    <xdr:clientData/>
  </xdr:twoCellAnchor>
  <xdr:twoCellAnchor editAs="oneCell">
    <xdr:from>
      <xdr:col>8</xdr:col>
      <xdr:colOff>304800</xdr:colOff>
      <xdr:row>67</xdr:row>
      <xdr:rowOff>95250</xdr:rowOff>
    </xdr:from>
    <xdr:to>
      <xdr:col>12</xdr:col>
      <xdr:colOff>54319</xdr:colOff>
      <xdr:row>70</xdr:row>
      <xdr:rowOff>66747</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3"/>
        <a:stretch>
          <a:fillRect/>
        </a:stretch>
      </xdr:blipFill>
      <xdr:spPr>
        <a:xfrm>
          <a:off x="5562600" y="3714750"/>
          <a:ext cx="2378419" cy="511247"/>
        </a:xfrm>
        <a:prstGeom prst="rect">
          <a:avLst/>
        </a:prstGeom>
      </xdr:spPr>
    </xdr:pic>
    <xdr:clientData/>
  </xdr:twoCellAnchor>
  <xdr:twoCellAnchor editAs="oneCell">
    <xdr:from>
      <xdr:col>8</xdr:col>
      <xdr:colOff>323851</xdr:colOff>
      <xdr:row>55</xdr:row>
      <xdr:rowOff>152400</xdr:rowOff>
    </xdr:from>
    <xdr:to>
      <xdr:col>12</xdr:col>
      <xdr:colOff>44451</xdr:colOff>
      <xdr:row>58</xdr:row>
      <xdr:rowOff>88424</xdr:rowOff>
    </xdr:to>
    <xdr:pic>
      <xdr:nvPicPr>
        <xdr:cNvPr id="16" name="Picture 15">
          <a:extLst>
            <a:ext uri="{FF2B5EF4-FFF2-40B4-BE49-F238E27FC236}">
              <a16:creationId xmlns:a16="http://schemas.microsoft.com/office/drawing/2014/main" id="{3CB898D5-2AEE-44F4-84BC-E718FDBCCD2C}"/>
            </a:ext>
          </a:extLst>
        </xdr:cNvPr>
        <xdr:cNvPicPr>
          <a:picLocks noChangeAspect="1"/>
        </xdr:cNvPicPr>
      </xdr:nvPicPr>
      <xdr:blipFill>
        <a:blip xmlns:r="http://schemas.openxmlformats.org/officeDocument/2006/relationships" r:embed="rId14"/>
        <a:stretch>
          <a:fillRect/>
        </a:stretch>
      </xdr:blipFill>
      <xdr:spPr>
        <a:xfrm>
          <a:off x="5581651" y="1600200"/>
          <a:ext cx="2352675" cy="475774"/>
        </a:xfrm>
        <a:prstGeom prst="rect">
          <a:avLst/>
        </a:prstGeom>
      </xdr:spPr>
    </xdr:pic>
    <xdr:clientData/>
  </xdr:twoCellAnchor>
  <xdr:twoCellAnchor editAs="oneCell">
    <xdr:from>
      <xdr:col>8</xdr:col>
      <xdr:colOff>304800</xdr:colOff>
      <xdr:row>51</xdr:row>
      <xdr:rowOff>114300</xdr:rowOff>
    </xdr:from>
    <xdr:to>
      <xdr:col>17</xdr:col>
      <xdr:colOff>254000</xdr:colOff>
      <xdr:row>55</xdr:row>
      <xdr:rowOff>113488</xdr:rowOff>
    </xdr:to>
    <xdr:pic>
      <xdr:nvPicPr>
        <xdr:cNvPr id="17" name="Picture 16">
          <a:extLst>
            <a:ext uri="{FF2B5EF4-FFF2-40B4-BE49-F238E27FC236}">
              <a16:creationId xmlns:a16="http://schemas.microsoft.com/office/drawing/2014/main" id="{12D2CA4A-0B53-4477-AEC5-2BEE0A4905E8}"/>
            </a:ext>
          </a:extLst>
        </xdr:cNvPr>
        <xdr:cNvPicPr>
          <a:picLocks noChangeAspect="1"/>
        </xdr:cNvPicPr>
      </xdr:nvPicPr>
      <xdr:blipFill>
        <a:blip xmlns:r="http://schemas.openxmlformats.org/officeDocument/2006/relationships" r:embed="rId15"/>
        <a:stretch>
          <a:fillRect/>
        </a:stretch>
      </xdr:blipFill>
      <xdr:spPr>
        <a:xfrm>
          <a:off x="5562600" y="838200"/>
          <a:ext cx="5867400" cy="723088"/>
        </a:xfrm>
        <a:prstGeom prst="rect">
          <a:avLst/>
        </a:prstGeom>
      </xdr:spPr>
    </xdr:pic>
    <xdr:clientData/>
  </xdr:twoCellAnchor>
  <xdr:twoCellAnchor>
    <xdr:from>
      <xdr:col>0</xdr:col>
      <xdr:colOff>266700</xdr:colOff>
      <xdr:row>52</xdr:row>
      <xdr:rowOff>114300</xdr:rowOff>
    </xdr:from>
    <xdr:to>
      <xdr:col>5</xdr:col>
      <xdr:colOff>473075</xdr:colOff>
      <xdr:row>56</xdr:row>
      <xdr:rowOff>153987</xdr:rowOff>
    </xdr:to>
    <xdr:pic>
      <xdr:nvPicPr>
        <xdr:cNvPr id="18" name="Picture 17">
          <a:extLst>
            <a:ext uri="{FF2B5EF4-FFF2-40B4-BE49-F238E27FC236}">
              <a16:creationId xmlns:a16="http://schemas.microsoft.com/office/drawing/2014/main" id="{B1EADA0B-AA28-4054-B0D4-63B2BF3A3A1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6700" y="1019175"/>
          <a:ext cx="3492500" cy="763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581024</xdr:colOff>
      <xdr:row>35</xdr:row>
      <xdr:rowOff>40967</xdr:rowOff>
    </xdr:from>
    <xdr:to>
      <xdr:col>8</xdr:col>
      <xdr:colOff>123824</xdr:colOff>
      <xdr:row>49</xdr:row>
      <xdr:rowOff>143374</xdr:rowOff>
    </xdr:to>
    <xdr:pic>
      <xdr:nvPicPr>
        <xdr:cNvPr id="15" name="Picture 14">
          <a:extLst>
            <a:ext uri="{FF2B5EF4-FFF2-40B4-BE49-F238E27FC236}">
              <a16:creationId xmlns:a16="http://schemas.microsoft.com/office/drawing/2014/main" id="{CA5DC547-A1AB-F550-C666-F1C6C2024ECA}"/>
            </a:ext>
          </a:extLst>
        </xdr:cNvPr>
        <xdr:cNvPicPr>
          <a:picLocks noChangeAspect="1"/>
        </xdr:cNvPicPr>
      </xdr:nvPicPr>
      <xdr:blipFill>
        <a:blip xmlns:r="http://schemas.openxmlformats.org/officeDocument/2006/relationships" r:embed="rId17"/>
        <a:stretch>
          <a:fillRect/>
        </a:stretch>
      </xdr:blipFill>
      <xdr:spPr>
        <a:xfrm>
          <a:off x="581024" y="221942"/>
          <a:ext cx="4800600" cy="2636057"/>
        </a:xfrm>
        <a:prstGeom prst="rect">
          <a:avLst/>
        </a:prstGeom>
      </xdr:spPr>
    </xdr:pic>
    <xdr:clientData/>
  </xdr:twoCellAnchor>
  <xdr:twoCellAnchor editAs="oneCell">
    <xdr:from>
      <xdr:col>8</xdr:col>
      <xdr:colOff>533400</xdr:colOff>
      <xdr:row>38</xdr:row>
      <xdr:rowOff>152400</xdr:rowOff>
    </xdr:from>
    <xdr:to>
      <xdr:col>16</xdr:col>
      <xdr:colOff>629397</xdr:colOff>
      <xdr:row>43</xdr:row>
      <xdr:rowOff>9631</xdr:rowOff>
    </xdr:to>
    <xdr:pic>
      <xdr:nvPicPr>
        <xdr:cNvPr id="19" name="Picture 18">
          <a:extLst>
            <a:ext uri="{FF2B5EF4-FFF2-40B4-BE49-F238E27FC236}">
              <a16:creationId xmlns:a16="http://schemas.microsoft.com/office/drawing/2014/main" id="{014E1F23-12BF-DE05-533E-FA00CCAF6CA7}"/>
            </a:ext>
          </a:extLst>
        </xdr:cNvPr>
        <xdr:cNvPicPr>
          <a:picLocks noChangeAspect="1"/>
        </xdr:cNvPicPr>
      </xdr:nvPicPr>
      <xdr:blipFill>
        <a:blip xmlns:r="http://schemas.openxmlformats.org/officeDocument/2006/relationships" r:embed="rId18"/>
        <a:stretch>
          <a:fillRect/>
        </a:stretch>
      </xdr:blipFill>
      <xdr:spPr>
        <a:xfrm>
          <a:off x="5791200" y="876300"/>
          <a:ext cx="5353797" cy="762106"/>
        </a:xfrm>
        <a:prstGeom prst="rect">
          <a:avLst/>
        </a:prstGeom>
      </xdr:spPr>
    </xdr:pic>
    <xdr:clientData/>
  </xdr:twoCellAnchor>
  <xdr:twoCellAnchor editAs="oneCell">
    <xdr:from>
      <xdr:col>0</xdr:col>
      <xdr:colOff>466725</xdr:colOff>
      <xdr:row>20</xdr:row>
      <xdr:rowOff>85725</xdr:rowOff>
    </xdr:from>
    <xdr:to>
      <xdr:col>10</xdr:col>
      <xdr:colOff>381000</xdr:colOff>
      <xdr:row>32</xdr:row>
      <xdr:rowOff>47607</xdr:rowOff>
    </xdr:to>
    <xdr:pic>
      <xdr:nvPicPr>
        <xdr:cNvPr id="20" name="Picture 19">
          <a:extLst>
            <a:ext uri="{FF2B5EF4-FFF2-40B4-BE49-F238E27FC236}">
              <a16:creationId xmlns:a16="http://schemas.microsoft.com/office/drawing/2014/main" id="{7DAD8DAC-9851-19FE-0AD4-DE49115DE747}"/>
            </a:ext>
          </a:extLst>
        </xdr:cNvPr>
        <xdr:cNvPicPr>
          <a:picLocks noChangeAspect="1"/>
        </xdr:cNvPicPr>
      </xdr:nvPicPr>
      <xdr:blipFill>
        <a:blip xmlns:r="http://schemas.openxmlformats.org/officeDocument/2006/relationships" r:embed="rId19"/>
        <a:stretch>
          <a:fillRect/>
        </a:stretch>
      </xdr:blipFill>
      <xdr:spPr>
        <a:xfrm>
          <a:off x="466725" y="809625"/>
          <a:ext cx="6486525" cy="2136757"/>
        </a:xfrm>
        <a:prstGeom prst="rect">
          <a:avLst/>
        </a:prstGeom>
      </xdr:spPr>
    </xdr:pic>
    <xdr:clientData/>
  </xdr:twoCellAnchor>
  <xdr:twoCellAnchor editAs="oneCell">
    <xdr:from>
      <xdr:col>11</xdr:col>
      <xdr:colOff>117474</xdr:colOff>
      <xdr:row>28</xdr:row>
      <xdr:rowOff>133350</xdr:rowOff>
    </xdr:from>
    <xdr:to>
      <xdr:col>18</xdr:col>
      <xdr:colOff>117002</xdr:colOff>
      <xdr:row>32</xdr:row>
      <xdr:rowOff>15875</xdr:rowOff>
    </xdr:to>
    <xdr:pic>
      <xdr:nvPicPr>
        <xdr:cNvPr id="21" name="Picture 20">
          <a:extLst>
            <a:ext uri="{FF2B5EF4-FFF2-40B4-BE49-F238E27FC236}">
              <a16:creationId xmlns:a16="http://schemas.microsoft.com/office/drawing/2014/main" id="{D918123A-8579-01B7-DA43-4629D4D0CE32}"/>
            </a:ext>
          </a:extLst>
        </xdr:cNvPr>
        <xdr:cNvPicPr>
          <a:picLocks noChangeAspect="1"/>
        </xdr:cNvPicPr>
      </xdr:nvPicPr>
      <xdr:blipFill>
        <a:blip xmlns:r="http://schemas.openxmlformats.org/officeDocument/2006/relationships" r:embed="rId20"/>
        <a:stretch>
          <a:fillRect/>
        </a:stretch>
      </xdr:blipFill>
      <xdr:spPr>
        <a:xfrm>
          <a:off x="7346949" y="2305050"/>
          <a:ext cx="4600103" cy="606425"/>
        </a:xfrm>
        <a:prstGeom prst="rect">
          <a:avLst/>
        </a:prstGeom>
      </xdr:spPr>
    </xdr:pic>
    <xdr:clientData/>
  </xdr:twoCellAnchor>
  <xdr:twoCellAnchor editAs="oneCell">
    <xdr:from>
      <xdr:col>0</xdr:col>
      <xdr:colOff>504825</xdr:colOff>
      <xdr:row>4</xdr:row>
      <xdr:rowOff>19050</xdr:rowOff>
    </xdr:from>
    <xdr:to>
      <xdr:col>7</xdr:col>
      <xdr:colOff>619125</xdr:colOff>
      <xdr:row>18</xdr:row>
      <xdr:rowOff>0</xdr:rowOff>
    </xdr:to>
    <xdr:pic>
      <xdr:nvPicPr>
        <xdr:cNvPr id="22" name="Picture 21">
          <a:extLst>
            <a:ext uri="{FF2B5EF4-FFF2-40B4-BE49-F238E27FC236}">
              <a16:creationId xmlns:a16="http://schemas.microsoft.com/office/drawing/2014/main" id="{A9F6B636-1117-51FA-62D5-9FA20B60813D}"/>
            </a:ext>
          </a:extLst>
        </xdr:cNvPr>
        <xdr:cNvPicPr>
          <a:picLocks noChangeAspect="1"/>
        </xdr:cNvPicPr>
      </xdr:nvPicPr>
      <xdr:blipFill>
        <a:blip xmlns:r="http://schemas.openxmlformats.org/officeDocument/2006/relationships" r:embed="rId21"/>
        <a:stretch>
          <a:fillRect/>
        </a:stretch>
      </xdr:blipFill>
      <xdr:spPr>
        <a:xfrm>
          <a:off x="504825" y="742950"/>
          <a:ext cx="4714875" cy="2514600"/>
        </a:xfrm>
        <a:prstGeom prst="rect">
          <a:avLst/>
        </a:prstGeom>
      </xdr:spPr>
    </xdr:pic>
    <xdr:clientData/>
  </xdr:twoCellAnchor>
  <xdr:twoCellAnchor editAs="oneCell">
    <xdr:from>
      <xdr:col>10</xdr:col>
      <xdr:colOff>450849</xdr:colOff>
      <xdr:row>10</xdr:row>
      <xdr:rowOff>82550</xdr:rowOff>
    </xdr:from>
    <xdr:to>
      <xdr:col>18</xdr:col>
      <xdr:colOff>247650</xdr:colOff>
      <xdr:row>13</xdr:row>
      <xdr:rowOff>178245</xdr:rowOff>
    </xdr:to>
    <xdr:pic>
      <xdr:nvPicPr>
        <xdr:cNvPr id="23" name="Picture 22">
          <a:extLst>
            <a:ext uri="{FF2B5EF4-FFF2-40B4-BE49-F238E27FC236}">
              <a16:creationId xmlns:a16="http://schemas.microsoft.com/office/drawing/2014/main" id="{3F4B32E8-CA6F-4B09-1ADB-40F418D97883}"/>
            </a:ext>
          </a:extLst>
        </xdr:cNvPr>
        <xdr:cNvPicPr>
          <a:picLocks noChangeAspect="1"/>
        </xdr:cNvPicPr>
      </xdr:nvPicPr>
      <xdr:blipFill>
        <a:blip xmlns:r="http://schemas.openxmlformats.org/officeDocument/2006/relationships" r:embed="rId22"/>
        <a:stretch>
          <a:fillRect/>
        </a:stretch>
      </xdr:blipFill>
      <xdr:spPr>
        <a:xfrm>
          <a:off x="7023099" y="1892300"/>
          <a:ext cx="5054601" cy="638620"/>
        </a:xfrm>
        <a:prstGeom prst="rect">
          <a:avLst/>
        </a:prstGeom>
      </xdr:spPr>
    </xdr:pic>
    <xdr:clientData/>
  </xdr:twoCellAnchor>
</xdr:wsDr>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8D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rategicplan.uiowa.edu/public-private-partnership-p3" TargetMode="External"/><Relationship Id="rId1" Type="http://schemas.openxmlformats.org/officeDocument/2006/relationships/hyperlink" Target="http://afr.fo.uiowa.edu/annual-report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afr.fo.uiowa.edu/annual-reports"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uifoundation.org/annual-report/2015/financial-overview/"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hyperlink" Target="mailto:selina-martin@uiowa.edu" TargetMode="External"/><Relationship Id="rId3" Type="http://schemas.openxmlformats.org/officeDocument/2006/relationships/hyperlink" Target="mailto:Sarah.Cavanaugh@foriowa.org" TargetMode="External"/><Relationship Id="rId7" Type="http://schemas.openxmlformats.org/officeDocument/2006/relationships/hyperlink" Target="mailto:kristina-yows@uiowa.edu" TargetMode="External"/><Relationship Id="rId2" Type="http://schemas.openxmlformats.org/officeDocument/2006/relationships/hyperlink" Target="http://www.uifoundation.org/annual-report/2016/financials/" TargetMode="External"/><Relationship Id="rId1" Type="http://schemas.openxmlformats.org/officeDocument/2006/relationships/hyperlink" Target="http://afr.fo.uiowa.edu/annual-reports" TargetMode="External"/><Relationship Id="rId6" Type="http://schemas.openxmlformats.org/officeDocument/2006/relationships/hyperlink" Target="mailto:Sarah.Cavanaugh@foriowa.org" TargetMode="External"/><Relationship Id="rId5" Type="http://schemas.openxmlformats.org/officeDocument/2006/relationships/hyperlink" Target="mailto:suzanne-stratton@uiowa.edu" TargetMode="External"/><Relationship Id="rId10" Type="http://schemas.openxmlformats.org/officeDocument/2006/relationships/drawing" Target="../drawings/drawing4.xml"/><Relationship Id="rId4" Type="http://schemas.openxmlformats.org/officeDocument/2006/relationships/hyperlink" Target="mailto:Natasha.Houselog@foriowa.org"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1"/>
  <sheetViews>
    <sheetView tabSelected="1" zoomScale="120" zoomScaleNormal="120" workbookViewId="0">
      <selection activeCell="O23" sqref="O23"/>
    </sheetView>
  </sheetViews>
  <sheetFormatPr defaultColWidth="9" defaultRowHeight="12.5" x14ac:dyDescent="0.25"/>
  <cols>
    <col min="1" max="1" width="31.83203125" style="1" customWidth="1"/>
    <col min="2" max="11" width="8.58203125" style="1" customWidth="1"/>
    <col min="12" max="16384" width="9" style="1"/>
  </cols>
  <sheetData>
    <row r="1" spans="1:21" ht="14" x14ac:dyDescent="0.3">
      <c r="A1" s="9" t="s">
        <v>70</v>
      </c>
      <c r="B1" s="8"/>
      <c r="C1" s="8"/>
      <c r="D1" s="8"/>
      <c r="E1" s="8"/>
      <c r="F1" s="8"/>
      <c r="G1" s="8"/>
      <c r="H1" s="8"/>
      <c r="I1" s="8"/>
      <c r="J1" s="8"/>
      <c r="K1" s="8"/>
      <c r="L1" s="1">
        <v>1000000</v>
      </c>
    </row>
    <row r="2" spans="1:21" ht="6" customHeight="1" x14ac:dyDescent="0.25">
      <c r="A2" s="7"/>
    </row>
    <row r="3" spans="1:21" x14ac:dyDescent="0.25">
      <c r="A3" s="54" t="s">
        <v>68</v>
      </c>
      <c r="B3" s="57" t="s">
        <v>91</v>
      </c>
      <c r="C3" s="57" t="s">
        <v>90</v>
      </c>
      <c r="D3" s="57" t="s">
        <v>89</v>
      </c>
      <c r="E3" s="57" t="s">
        <v>88</v>
      </c>
      <c r="F3" s="57" t="s">
        <v>87</v>
      </c>
      <c r="G3" s="57" t="s">
        <v>86</v>
      </c>
      <c r="H3" s="57" t="s">
        <v>101</v>
      </c>
      <c r="I3" s="57" t="s">
        <v>105</v>
      </c>
      <c r="J3" s="57" t="s">
        <v>106</v>
      </c>
      <c r="K3" s="57" t="s">
        <v>107</v>
      </c>
      <c r="M3" s="57" t="s">
        <v>96</v>
      </c>
      <c r="N3" s="57" t="s">
        <v>97</v>
      </c>
      <c r="O3" s="57" t="s">
        <v>98</v>
      </c>
      <c r="P3" s="57" t="s">
        <v>99</v>
      </c>
      <c r="Q3" s="57" t="s">
        <v>100</v>
      </c>
      <c r="R3" s="57" t="s">
        <v>95</v>
      </c>
      <c r="S3" s="57" t="s">
        <v>94</v>
      </c>
      <c r="T3" s="57" t="s">
        <v>93</v>
      </c>
      <c r="U3" s="57" t="s">
        <v>92</v>
      </c>
    </row>
    <row r="4" spans="1:21" x14ac:dyDescent="0.25">
      <c r="A4" s="7" t="s">
        <v>51</v>
      </c>
      <c r="B4" s="39">
        <v>887</v>
      </c>
      <c r="C4" s="39">
        <v>899</v>
      </c>
      <c r="D4" s="39">
        <v>1004</v>
      </c>
      <c r="E4" s="39">
        <f>1079740576/1000000</f>
        <v>1079.7405759999999</v>
      </c>
      <c r="F4" s="39">
        <f>1145885992/1000000</f>
        <v>1145.885992</v>
      </c>
      <c r="G4" s="39">
        <f>1070533755/1000000</f>
        <v>1070.5337549999999</v>
      </c>
      <c r="H4" s="39">
        <f>1392207106/1000000</f>
        <v>1392.2071060000001</v>
      </c>
      <c r="I4" s="39">
        <v>1472</v>
      </c>
      <c r="J4" s="39">
        <f>1522082072/$L$1</f>
        <v>1522.0820719999999</v>
      </c>
      <c r="K4" s="39">
        <f>1638468538/$L$1</f>
        <v>1638.4685380000001</v>
      </c>
      <c r="M4" s="46">
        <v>585</v>
      </c>
      <c r="N4" s="39">
        <v>693</v>
      </c>
      <c r="O4" s="39">
        <v>632</v>
      </c>
      <c r="P4" s="39">
        <v>514</v>
      </c>
      <c r="Q4" s="39">
        <v>610</v>
      </c>
      <c r="R4" s="39">
        <v>767</v>
      </c>
      <c r="S4" s="39">
        <v>695</v>
      </c>
      <c r="T4" s="39">
        <v>766</v>
      </c>
      <c r="U4" s="39">
        <v>869</v>
      </c>
    </row>
    <row r="5" spans="1:21" x14ac:dyDescent="0.25">
      <c r="A5" s="7" t="s">
        <v>2</v>
      </c>
      <c r="B5" s="39">
        <v>386</v>
      </c>
      <c r="C5" s="39">
        <v>371</v>
      </c>
      <c r="D5" s="39">
        <v>393</v>
      </c>
      <c r="E5" s="39">
        <f>420356929/1000000</f>
        <v>420.35692899999998</v>
      </c>
      <c r="F5" s="39">
        <f>438641548/1000000</f>
        <v>438.641548</v>
      </c>
      <c r="G5" s="39">
        <f>435665689/1000000</f>
        <v>435.66568899999999</v>
      </c>
      <c r="H5" s="39">
        <f>595153865/1000000</f>
        <v>595.153865</v>
      </c>
      <c r="I5" s="39">
        <v>632</v>
      </c>
      <c r="J5" s="39">
        <f>653309308/$L$1</f>
        <v>653.30930799999999</v>
      </c>
      <c r="K5" s="39">
        <f>686778950/$L$1</f>
        <v>686.77895000000001</v>
      </c>
      <c r="M5" s="39">
        <v>248</v>
      </c>
      <c r="N5" s="39">
        <v>290</v>
      </c>
      <c r="O5" s="39">
        <v>251</v>
      </c>
      <c r="P5" s="39">
        <v>200</v>
      </c>
      <c r="Q5" s="39">
        <v>227</v>
      </c>
      <c r="R5" s="39">
        <v>292</v>
      </c>
      <c r="S5" s="39">
        <v>302</v>
      </c>
      <c r="T5" s="39">
        <v>340</v>
      </c>
      <c r="U5" s="39">
        <v>393</v>
      </c>
    </row>
    <row r="6" spans="1:21" x14ac:dyDescent="0.25">
      <c r="A6" s="7" t="s">
        <v>102</v>
      </c>
      <c r="B6" s="58"/>
      <c r="C6" s="58"/>
      <c r="D6" s="58"/>
      <c r="E6" s="58"/>
      <c r="F6" s="58"/>
      <c r="G6" s="58"/>
      <c r="H6" s="39">
        <f>1126013046/1000000</f>
        <v>1126.013046</v>
      </c>
      <c r="I6" s="39">
        <v>1049</v>
      </c>
      <c r="J6" s="39">
        <f>1084868339/$L$1</f>
        <v>1084.8683390000001</v>
      </c>
      <c r="K6" s="39">
        <f>1154547075/$L$1</f>
        <v>1154.5470749999999</v>
      </c>
      <c r="M6" s="58"/>
      <c r="N6" s="58"/>
      <c r="O6" s="58"/>
      <c r="P6" s="58"/>
      <c r="Q6" s="58"/>
      <c r="R6" s="58"/>
      <c r="S6" s="58"/>
      <c r="T6" s="58"/>
      <c r="U6" s="58"/>
    </row>
    <row r="7" spans="1:21" x14ac:dyDescent="0.25">
      <c r="A7" s="7" t="s">
        <v>3</v>
      </c>
      <c r="B7" s="39">
        <f t="shared" ref="B7:C7" si="0">SUM(B4:B5)</f>
        <v>1273</v>
      </c>
      <c r="C7" s="39">
        <f>SUM(C4:C5)</f>
        <v>1270</v>
      </c>
      <c r="D7" s="39">
        <f>SUM(D4:D5)</f>
        <v>1397</v>
      </c>
      <c r="E7" s="39">
        <f>SUM(E4:E5)</f>
        <v>1500.097505</v>
      </c>
      <c r="F7" s="39">
        <f>SUM(F4:F5)</f>
        <v>1584.52754</v>
      </c>
      <c r="G7" s="39">
        <f>SUM(G4:G5)</f>
        <v>1506.1994439999999</v>
      </c>
      <c r="H7" s="39">
        <f>SUM(H4:H6)</f>
        <v>3113.3740170000001</v>
      </c>
      <c r="I7" s="39">
        <f>SUM(I4:I6)</f>
        <v>3153</v>
      </c>
      <c r="J7" s="39">
        <f>SUM(J4:J6)</f>
        <v>3260.2597190000001</v>
      </c>
      <c r="K7" s="39">
        <f>SUM(K4:K6)</f>
        <v>3479.7945629999999</v>
      </c>
      <c r="M7" s="39">
        <f>SUM(M4:M5)</f>
        <v>833</v>
      </c>
      <c r="N7" s="39">
        <f t="shared" ref="N7" si="1">SUM(N4:N5)</f>
        <v>983</v>
      </c>
      <c r="O7" s="39">
        <f t="shared" ref="O7" si="2">SUM(O4:O5)</f>
        <v>883</v>
      </c>
      <c r="P7" s="39">
        <f t="shared" ref="P7" si="3">SUM(P4:P5)</f>
        <v>714</v>
      </c>
      <c r="Q7" s="39">
        <f t="shared" ref="Q7" si="4">SUM(Q4:Q5)</f>
        <v>837</v>
      </c>
      <c r="R7" s="39">
        <f t="shared" ref="R7" si="5">SUM(R4:R5)</f>
        <v>1059</v>
      </c>
      <c r="S7" s="39">
        <f t="shared" ref="S7" si="6">SUM(S4:S5)</f>
        <v>997</v>
      </c>
      <c r="T7" s="39">
        <f t="shared" ref="T7" si="7">SUM(T4:T5)</f>
        <v>1106</v>
      </c>
      <c r="U7" s="39">
        <f t="shared" ref="U7" si="8">SUM(U4:U5)</f>
        <v>1262</v>
      </c>
    </row>
    <row r="8" spans="1:21" x14ac:dyDescent="0.25">
      <c r="A8" s="7"/>
      <c r="B8" s="6"/>
      <c r="C8" s="6"/>
      <c r="D8" s="6"/>
      <c r="E8" s="6"/>
      <c r="F8" s="6"/>
      <c r="G8" s="6"/>
      <c r="H8" s="6"/>
      <c r="I8" s="6"/>
      <c r="J8" s="6"/>
      <c r="K8" s="39"/>
      <c r="M8" s="5"/>
      <c r="N8" s="5"/>
      <c r="O8" s="5"/>
      <c r="P8" s="5"/>
      <c r="Q8" s="6"/>
      <c r="R8" s="6"/>
      <c r="S8" s="6"/>
      <c r="T8" s="6"/>
      <c r="U8" s="6"/>
    </row>
    <row r="9" spans="1:21" x14ac:dyDescent="0.25">
      <c r="A9" s="10" t="s">
        <v>69</v>
      </c>
      <c r="B9" s="12">
        <v>95.55</v>
      </c>
      <c r="C9" s="12">
        <v>97.56</v>
      </c>
      <c r="D9" s="12">
        <v>142.41200000000001</v>
      </c>
      <c r="E9" s="12">
        <f>125394000/1000000</f>
        <v>125.39400000000001</v>
      </c>
      <c r="F9" s="12">
        <f>136622000/1000000</f>
        <v>136.62200000000001</v>
      </c>
      <c r="G9" s="12">
        <f>133527000/1000000</f>
        <v>133.52699999999999</v>
      </c>
      <c r="H9" s="12">
        <f>101862000/1000000</f>
        <v>101.86199999999999</v>
      </c>
      <c r="I9" s="12">
        <v>124.24</v>
      </c>
      <c r="J9" s="12">
        <f>156753000/$L$1</f>
        <v>156.75299999999999</v>
      </c>
      <c r="K9" s="12">
        <f>170714000/$L$1</f>
        <v>170.714</v>
      </c>
      <c r="M9" s="11" t="s">
        <v>5</v>
      </c>
      <c r="N9" s="11" t="s">
        <v>5</v>
      </c>
      <c r="O9" s="11" t="s">
        <v>5</v>
      </c>
      <c r="P9" s="11">
        <v>57.368000000000002</v>
      </c>
      <c r="Q9" s="12">
        <v>58.459000000000003</v>
      </c>
      <c r="R9" s="12">
        <v>68.968999999999994</v>
      </c>
      <c r="S9" s="12">
        <v>90.7</v>
      </c>
      <c r="T9" s="12">
        <v>85.188000000000002</v>
      </c>
      <c r="U9" s="12">
        <v>91.543999999999997</v>
      </c>
    </row>
    <row r="10" spans="1:21" x14ac:dyDescent="0.25">
      <c r="A10" s="47" t="s">
        <v>11</v>
      </c>
      <c r="B10" s="48"/>
      <c r="C10" s="48"/>
      <c r="D10" s="49"/>
      <c r="E10" s="49"/>
      <c r="F10" s="49"/>
      <c r="G10" s="6"/>
      <c r="H10" s="6"/>
      <c r="I10" s="6"/>
      <c r="J10" s="6"/>
      <c r="K10" s="6"/>
      <c r="M10" s="16"/>
    </row>
    <row r="11" spans="1:21" x14ac:dyDescent="0.25">
      <c r="A11" s="47" t="s">
        <v>50</v>
      </c>
      <c r="B11" s="50"/>
      <c r="C11" s="51"/>
      <c r="D11" s="50"/>
      <c r="E11" s="50"/>
      <c r="F11" s="50"/>
    </row>
    <row r="12" spans="1:21" x14ac:dyDescent="0.25">
      <c r="A12" s="52" t="s">
        <v>13</v>
      </c>
      <c r="B12" s="53" t="s">
        <v>65</v>
      </c>
      <c r="C12" s="50"/>
      <c r="D12" s="50"/>
      <c r="E12" s="50"/>
      <c r="F12" s="50"/>
    </row>
    <row r="13" spans="1:21" x14ac:dyDescent="0.25">
      <c r="A13" s="52" t="s">
        <v>103</v>
      </c>
      <c r="B13" s="53"/>
      <c r="C13" s="50"/>
      <c r="D13" s="50"/>
      <c r="E13" s="50"/>
      <c r="F13" s="50"/>
    </row>
    <row r="14" spans="1:21" x14ac:dyDescent="0.25">
      <c r="A14" s="52"/>
      <c r="B14" s="53" t="s">
        <v>104</v>
      </c>
      <c r="C14" s="50"/>
      <c r="D14" s="50"/>
      <c r="E14" s="50"/>
      <c r="F14" s="50"/>
      <c r="J14" s="53"/>
    </row>
    <row r="17" spans="2:11" x14ac:dyDescent="0.25">
      <c r="B17" s="2"/>
    </row>
    <row r="19" spans="2:11" x14ac:dyDescent="0.25">
      <c r="B19" s="3"/>
    </row>
    <row r="22" spans="2:11" ht="14" x14ac:dyDescent="0.3">
      <c r="K22"/>
    </row>
    <row r="24" spans="2:11" x14ac:dyDescent="0.25">
      <c r="B24" s="3"/>
    </row>
    <row r="28" spans="2:11" x14ac:dyDescent="0.25">
      <c r="B28" s="3"/>
    </row>
    <row r="31" spans="2:11" x14ac:dyDescent="0.25">
      <c r="B31" s="3"/>
    </row>
  </sheetData>
  <hyperlinks>
    <hyperlink ref="B12" r:id="rId1" display="http://afr.fo.uiowa.edu/annual-reports" xr:uid="{00000000-0004-0000-0000-000000000000}"/>
    <hyperlink ref="B14" r:id="rId2" xr:uid="{F6487147-A841-498D-9796-EEF324D155A7}"/>
  </hyperlinks>
  <printOptions horizontalCentered="1" verticalCentered="1"/>
  <pageMargins left="0.45" right="0.45" top="0.75" bottom="0.75" header="0.25" footer="0.3"/>
  <pageSetup orientation="landscape" horizontalDpi="1200" verticalDpi="1200" r:id="rId3"/>
  <headerFooter scaleWithDoc="0">
    <oddHeader>&amp;C&amp;G</oddHeader>
    <oddFooter xml:space="preserve">&amp;R&amp;"+,Italic"&amp;8Information and Resource Management, Office of the Provost          </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zoomScale="120" zoomScaleNormal="120" workbookViewId="0">
      <selection activeCell="B3" sqref="B3:B6"/>
    </sheetView>
  </sheetViews>
  <sheetFormatPr defaultColWidth="9" defaultRowHeight="12.5" x14ac:dyDescent="0.25"/>
  <cols>
    <col min="1" max="1" width="24.58203125" style="1" customWidth="1"/>
    <col min="2" max="16384" width="9" style="1"/>
  </cols>
  <sheetData>
    <row r="1" spans="1:13" ht="14" x14ac:dyDescent="0.3">
      <c r="A1" s="9" t="s">
        <v>7</v>
      </c>
      <c r="B1" s="8"/>
      <c r="C1" s="8"/>
      <c r="D1" s="8"/>
      <c r="E1" s="8"/>
      <c r="F1" s="8"/>
      <c r="G1" s="8"/>
      <c r="H1" s="8"/>
      <c r="I1" s="8"/>
      <c r="J1" s="8"/>
      <c r="K1" s="8"/>
    </row>
    <row r="2" spans="1:13" ht="6" customHeight="1" x14ac:dyDescent="0.25">
      <c r="A2" s="7"/>
    </row>
    <row r="3" spans="1:13" x14ac:dyDescent="0.25">
      <c r="A3" s="10"/>
      <c r="B3" s="4">
        <v>2007</v>
      </c>
      <c r="C3" s="4">
        <v>2008</v>
      </c>
      <c r="D3" s="4">
        <v>2009</v>
      </c>
      <c r="E3" s="4">
        <v>2010</v>
      </c>
      <c r="F3" s="4">
        <v>2011</v>
      </c>
      <c r="G3" s="4">
        <v>2012</v>
      </c>
      <c r="H3" s="4">
        <v>2013</v>
      </c>
      <c r="I3" s="4">
        <v>2014</v>
      </c>
      <c r="J3" s="4">
        <v>2015</v>
      </c>
      <c r="K3" s="4">
        <v>2016</v>
      </c>
      <c r="M3" s="4">
        <v>2006</v>
      </c>
    </row>
    <row r="4" spans="1:13" x14ac:dyDescent="0.25">
      <c r="A4" s="7" t="s">
        <v>1</v>
      </c>
      <c r="B4" s="6">
        <v>693</v>
      </c>
      <c r="C4" s="6">
        <v>632</v>
      </c>
      <c r="D4" s="6">
        <v>514</v>
      </c>
      <c r="E4" s="6">
        <v>610</v>
      </c>
      <c r="F4" s="6">
        <v>767</v>
      </c>
      <c r="G4" s="6">
        <v>695</v>
      </c>
      <c r="H4" s="6">
        <v>766</v>
      </c>
      <c r="I4" s="6">
        <v>869</v>
      </c>
      <c r="J4" s="6">
        <v>887</v>
      </c>
      <c r="K4" s="6">
        <v>899</v>
      </c>
      <c r="M4" s="5">
        <v>585</v>
      </c>
    </row>
    <row r="5" spans="1:13" x14ac:dyDescent="0.25">
      <c r="A5" s="7" t="s">
        <v>2</v>
      </c>
      <c r="B5" s="6">
        <v>290</v>
      </c>
      <c r="C5" s="6">
        <v>251</v>
      </c>
      <c r="D5" s="6">
        <v>200</v>
      </c>
      <c r="E5" s="6">
        <v>227</v>
      </c>
      <c r="F5" s="6">
        <v>292</v>
      </c>
      <c r="G5" s="6">
        <v>302</v>
      </c>
      <c r="H5" s="6">
        <v>340</v>
      </c>
      <c r="I5" s="6">
        <v>393</v>
      </c>
      <c r="J5" s="6">
        <v>386</v>
      </c>
      <c r="K5" s="6">
        <v>371</v>
      </c>
      <c r="M5" s="6">
        <v>248</v>
      </c>
    </row>
    <row r="6" spans="1:13" x14ac:dyDescent="0.25">
      <c r="A6" s="7" t="s">
        <v>3</v>
      </c>
      <c r="B6" s="6">
        <f t="shared" ref="B6:J6" si="0">SUM(B4:B5)</f>
        <v>983</v>
      </c>
      <c r="C6" s="6">
        <f t="shared" si="0"/>
        <v>883</v>
      </c>
      <c r="D6" s="6">
        <f t="shared" si="0"/>
        <v>714</v>
      </c>
      <c r="E6" s="6">
        <f t="shared" si="0"/>
        <v>837</v>
      </c>
      <c r="F6" s="6">
        <f t="shared" si="0"/>
        <v>1059</v>
      </c>
      <c r="G6" s="6">
        <f t="shared" si="0"/>
        <v>997</v>
      </c>
      <c r="H6" s="6">
        <f t="shared" si="0"/>
        <v>1106</v>
      </c>
      <c r="I6" s="6">
        <f t="shared" si="0"/>
        <v>1262</v>
      </c>
      <c r="J6" s="6">
        <f t="shared" si="0"/>
        <v>1273</v>
      </c>
      <c r="K6" s="6">
        <f t="shared" ref="K6" si="1">SUM(K4:K5)</f>
        <v>1270</v>
      </c>
      <c r="M6" s="6">
        <f>SUM(M4:M5)</f>
        <v>833</v>
      </c>
    </row>
    <row r="7" spans="1:13" x14ac:dyDescent="0.25">
      <c r="A7" s="7"/>
      <c r="B7" s="5"/>
      <c r="C7" s="5"/>
      <c r="D7" s="6"/>
      <c r="E7" s="6"/>
      <c r="F7" s="6"/>
      <c r="G7" s="6"/>
      <c r="H7" s="6"/>
      <c r="I7" s="6"/>
      <c r="J7" s="6"/>
      <c r="K7" s="6"/>
      <c r="M7" s="5"/>
    </row>
    <row r="8" spans="1:13" x14ac:dyDescent="0.25">
      <c r="A8" s="10" t="s">
        <v>4</v>
      </c>
      <c r="B8" s="11" t="s">
        <v>5</v>
      </c>
      <c r="C8" s="11" t="s">
        <v>5</v>
      </c>
      <c r="D8" s="12">
        <v>57.368000000000002</v>
      </c>
      <c r="E8" s="12">
        <v>58.459000000000003</v>
      </c>
      <c r="F8" s="12">
        <v>68.968999999999994</v>
      </c>
      <c r="G8" s="12">
        <v>90.7</v>
      </c>
      <c r="H8" s="12">
        <v>85.188000000000002</v>
      </c>
      <c r="I8" s="12">
        <v>91.543999999999997</v>
      </c>
      <c r="J8" s="12">
        <v>95.55</v>
      </c>
      <c r="K8" s="12">
        <v>97.56</v>
      </c>
      <c r="M8" s="11" t="s">
        <v>5</v>
      </c>
    </row>
    <row r="9" spans="1:13" x14ac:dyDescent="0.25">
      <c r="A9" s="7" t="s">
        <v>11</v>
      </c>
      <c r="B9" s="16"/>
      <c r="C9" s="16"/>
      <c r="D9" s="6"/>
      <c r="E9" s="6"/>
      <c r="F9" s="6"/>
      <c r="G9" s="6"/>
      <c r="H9" s="6"/>
      <c r="I9" s="6"/>
      <c r="J9" s="6"/>
      <c r="K9" s="6"/>
      <c r="M9" s="16"/>
    </row>
    <row r="10" spans="1:13" x14ac:dyDescent="0.25">
      <c r="A10" s="7" t="s">
        <v>12</v>
      </c>
      <c r="C10" s="13" t="s">
        <v>8</v>
      </c>
    </row>
    <row r="11" spans="1:13" x14ac:dyDescent="0.25">
      <c r="A11" s="15" t="s">
        <v>13</v>
      </c>
      <c r="C11" s="13" t="s">
        <v>10</v>
      </c>
    </row>
    <row r="14" spans="1:13" x14ac:dyDescent="0.25">
      <c r="B14" s="2"/>
    </row>
    <row r="16" spans="1:13" x14ac:dyDescent="0.25">
      <c r="B16" s="3"/>
    </row>
    <row r="19" spans="2:11" ht="14" x14ac:dyDescent="0.3">
      <c r="K19"/>
    </row>
    <row r="21" spans="2:11" x14ac:dyDescent="0.25">
      <c r="B21" s="3"/>
    </row>
    <row r="25" spans="2:11" x14ac:dyDescent="0.25">
      <c r="B25" s="3"/>
    </row>
    <row r="28" spans="2:11" x14ac:dyDescent="0.25">
      <c r="B28" s="3"/>
    </row>
  </sheetData>
  <hyperlinks>
    <hyperlink ref="C11" r:id="rId1" xr:uid="{00000000-0004-0000-0100-000000000000}"/>
  </hyperlinks>
  <printOptions horizontalCentered="1" verticalCentered="1"/>
  <pageMargins left="0.45" right="0.45" top="0.75" bottom="0.75" header="0.25" footer="0.3"/>
  <pageSetup orientation="landscape" horizontalDpi="1200" verticalDpi="1200" r:id="rId2"/>
  <headerFooter scaleWithDoc="0">
    <oddHeader>&amp;C&amp;G</oddHeader>
    <oddFooter xml:space="preserve">&amp;R&amp;"+,Italic"&amp;8Information and Resource Management, Office of the Provost          </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activeCell="M33" sqref="M33"/>
    </sheetView>
  </sheetViews>
  <sheetFormatPr defaultColWidth="9" defaultRowHeight="12.5" x14ac:dyDescent="0.25"/>
  <cols>
    <col min="1" max="1" width="26.08203125" style="1" customWidth="1"/>
    <col min="2" max="16384" width="9" style="1"/>
  </cols>
  <sheetData>
    <row r="1" spans="1:11" ht="14" x14ac:dyDescent="0.3">
      <c r="A1" s="9" t="s">
        <v>7</v>
      </c>
      <c r="B1" s="8"/>
      <c r="C1" s="8"/>
      <c r="D1" s="8"/>
      <c r="E1" s="8"/>
      <c r="F1" s="8"/>
      <c r="G1" s="8"/>
      <c r="H1" s="8"/>
      <c r="I1" s="8"/>
      <c r="J1" s="8"/>
      <c r="K1" s="8"/>
    </row>
    <row r="2" spans="1:11" ht="6" customHeight="1" x14ac:dyDescent="0.25">
      <c r="A2" s="7"/>
    </row>
    <row r="3" spans="1:11" x14ac:dyDescent="0.25">
      <c r="A3" s="10"/>
      <c r="B3" s="4">
        <v>2006</v>
      </c>
      <c r="C3" s="4">
        <v>2007</v>
      </c>
      <c r="D3" s="4">
        <v>2008</v>
      </c>
      <c r="E3" s="4">
        <v>2009</v>
      </c>
      <c r="F3" s="4">
        <v>2010</v>
      </c>
      <c r="G3" s="4">
        <v>2011</v>
      </c>
      <c r="H3" s="4">
        <v>2012</v>
      </c>
      <c r="I3" s="4">
        <v>2013</v>
      </c>
      <c r="J3" s="4">
        <v>2014</v>
      </c>
      <c r="K3" s="4">
        <v>2015</v>
      </c>
    </row>
    <row r="4" spans="1:11" x14ac:dyDescent="0.25">
      <c r="A4" s="7" t="s">
        <v>1</v>
      </c>
      <c r="B4" s="5">
        <v>585</v>
      </c>
      <c r="C4" s="6">
        <v>693</v>
      </c>
      <c r="D4" s="6">
        <v>632</v>
      </c>
      <c r="E4" s="6">
        <v>514</v>
      </c>
      <c r="F4" s="6">
        <v>610</v>
      </c>
      <c r="G4" s="6">
        <v>767</v>
      </c>
      <c r="H4" s="6">
        <v>695</v>
      </c>
      <c r="I4" s="6">
        <v>766</v>
      </c>
      <c r="J4" s="6">
        <v>869</v>
      </c>
      <c r="K4" s="6">
        <v>887</v>
      </c>
    </row>
    <row r="5" spans="1:11" x14ac:dyDescent="0.25">
      <c r="A5" s="7" t="s">
        <v>2</v>
      </c>
      <c r="B5" s="6">
        <v>248</v>
      </c>
      <c r="C5" s="6">
        <v>290</v>
      </c>
      <c r="D5" s="6">
        <v>251</v>
      </c>
      <c r="E5" s="6">
        <v>200</v>
      </c>
      <c r="F5" s="6">
        <v>227</v>
      </c>
      <c r="G5" s="6">
        <v>292</v>
      </c>
      <c r="H5" s="6">
        <v>302</v>
      </c>
      <c r="I5" s="6">
        <v>340</v>
      </c>
      <c r="J5" s="6">
        <v>393</v>
      </c>
      <c r="K5" s="6">
        <v>384</v>
      </c>
    </row>
    <row r="6" spans="1:11" x14ac:dyDescent="0.25">
      <c r="A6" s="7" t="s">
        <v>3</v>
      </c>
      <c r="B6" s="6">
        <f>SUM(B4:B5)</f>
        <v>833</v>
      </c>
      <c r="C6" s="6">
        <f t="shared" ref="C6:K6" si="0">SUM(C4:C5)</f>
        <v>983</v>
      </c>
      <c r="D6" s="6">
        <f t="shared" si="0"/>
        <v>883</v>
      </c>
      <c r="E6" s="6">
        <f t="shared" si="0"/>
        <v>714</v>
      </c>
      <c r="F6" s="6">
        <f t="shared" si="0"/>
        <v>837</v>
      </c>
      <c r="G6" s="6">
        <f t="shared" si="0"/>
        <v>1059</v>
      </c>
      <c r="H6" s="6">
        <f t="shared" si="0"/>
        <v>997</v>
      </c>
      <c r="I6" s="6">
        <f t="shared" si="0"/>
        <v>1106</v>
      </c>
      <c r="J6" s="6">
        <f t="shared" si="0"/>
        <v>1262</v>
      </c>
      <c r="K6" s="6">
        <f t="shared" si="0"/>
        <v>1271</v>
      </c>
    </row>
    <row r="7" spans="1:11" x14ac:dyDescent="0.25">
      <c r="A7" s="7"/>
      <c r="B7" s="5"/>
      <c r="C7" s="5"/>
      <c r="D7" s="5"/>
      <c r="E7" s="6"/>
      <c r="F7" s="6"/>
      <c r="G7" s="6"/>
      <c r="H7" s="6"/>
      <c r="I7" s="6"/>
      <c r="J7" s="6"/>
      <c r="K7" s="6"/>
    </row>
    <row r="8" spans="1:11" x14ac:dyDescent="0.25">
      <c r="A8" s="10" t="s">
        <v>4</v>
      </c>
      <c r="B8" s="11" t="s">
        <v>5</v>
      </c>
      <c r="C8" s="11" t="s">
        <v>5</v>
      </c>
      <c r="D8" s="11" t="s">
        <v>5</v>
      </c>
      <c r="E8" s="12">
        <v>57.368000000000002</v>
      </c>
      <c r="F8" s="12">
        <v>58.459000000000003</v>
      </c>
      <c r="G8" s="12">
        <v>68.968999999999994</v>
      </c>
      <c r="H8" s="12">
        <v>90.7</v>
      </c>
      <c r="I8" s="12">
        <v>85.188000000000002</v>
      </c>
      <c r="J8" s="12">
        <v>91.543999999999997</v>
      </c>
      <c r="K8" s="12">
        <v>95.55</v>
      </c>
    </row>
    <row r="9" spans="1:11" x14ac:dyDescent="0.25">
      <c r="A9" s="7" t="s">
        <v>6</v>
      </c>
      <c r="C9" s="13" t="s">
        <v>0</v>
      </c>
    </row>
    <row r="10" spans="1:11" x14ac:dyDescent="0.25">
      <c r="A10" s="7"/>
    </row>
    <row r="13" spans="1:11" x14ac:dyDescent="0.25">
      <c r="B13" s="2"/>
    </row>
    <row r="15" spans="1:11" x14ac:dyDescent="0.25">
      <c r="B15" s="3"/>
    </row>
    <row r="18" spans="2:11" ht="14" x14ac:dyDescent="0.3">
      <c r="K18"/>
    </row>
    <row r="20" spans="2:11" x14ac:dyDescent="0.25">
      <c r="B20" s="3"/>
    </row>
    <row r="24" spans="2:11" x14ac:dyDescent="0.25">
      <c r="B24" s="3"/>
    </row>
    <row r="27" spans="2:11" x14ac:dyDescent="0.25">
      <c r="B27" s="3"/>
    </row>
  </sheetData>
  <hyperlinks>
    <hyperlink ref="C9" r:id="rId1" xr:uid="{00000000-0004-0000-0200-000000000000}"/>
  </hyperlinks>
  <printOptions horizontalCentered="1" verticalCentered="1"/>
  <pageMargins left="0.45" right="0.45" top="0.75" bottom="0.75" header="0.25" footer="0.3"/>
  <pageSetup orientation="landscape" horizontalDpi="1200" verticalDpi="1200" r:id="rId2"/>
  <headerFooter scaleWithDoc="0">
    <oddHeader>&amp;C&amp;G</oddHeader>
    <oddFooter xml:space="preserve">&amp;R&amp;"+,Italic"&amp;8Information and Resource Management, Office of the Provost          </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0:V190"/>
  <sheetViews>
    <sheetView workbookViewId="0">
      <selection activeCell="L13" sqref="L13"/>
    </sheetView>
  </sheetViews>
  <sheetFormatPr defaultRowHeight="14" x14ac:dyDescent="0.3"/>
  <sheetData>
    <row r="70" spans="2:2" ht="14.5" x14ac:dyDescent="0.3">
      <c r="B70" s="41"/>
    </row>
    <row r="71" spans="2:2" ht="14.5" x14ac:dyDescent="0.3">
      <c r="B71" s="40" t="s">
        <v>82</v>
      </c>
    </row>
    <row r="72" spans="2:2" ht="14.5" x14ac:dyDescent="0.3">
      <c r="B72" s="40" t="s">
        <v>83</v>
      </c>
    </row>
    <row r="73" spans="2:2" ht="14.5" x14ac:dyDescent="0.3">
      <c r="B73" s="40" t="s">
        <v>30</v>
      </c>
    </row>
    <row r="74" spans="2:2" ht="14.5" x14ac:dyDescent="0.3">
      <c r="B74" s="40" t="s">
        <v>84</v>
      </c>
    </row>
    <row r="75" spans="2:2" ht="14.5" x14ac:dyDescent="0.3">
      <c r="B75" s="40" t="s">
        <v>85</v>
      </c>
    </row>
    <row r="76" spans="2:2" ht="14.5" x14ac:dyDescent="0.3">
      <c r="B76" s="41"/>
    </row>
    <row r="77" spans="2:2" ht="15.5" x14ac:dyDescent="0.3">
      <c r="B77" s="55" t="s">
        <v>71</v>
      </c>
    </row>
    <row r="78" spans="2:2" ht="15.5" x14ac:dyDescent="0.3">
      <c r="B78" s="55"/>
    </row>
    <row r="79" spans="2:2" x14ac:dyDescent="0.3">
      <c r="B79" s="56" t="s">
        <v>72</v>
      </c>
    </row>
    <row r="80" spans="2:2" x14ac:dyDescent="0.3">
      <c r="B80" s="56" t="s">
        <v>73</v>
      </c>
    </row>
    <row r="81" spans="2:2" ht="15.5" x14ac:dyDescent="0.3">
      <c r="B81" s="55"/>
    </row>
    <row r="82" spans="2:2" ht="15.5" x14ac:dyDescent="0.3">
      <c r="B82" s="55"/>
    </row>
    <row r="83" spans="2:2" ht="15.5" x14ac:dyDescent="0.3">
      <c r="B83" s="55"/>
    </row>
    <row r="84" spans="2:2" x14ac:dyDescent="0.3">
      <c r="B84" s="44" t="s">
        <v>74</v>
      </c>
    </row>
    <row r="85" spans="2:2" ht="14.5" x14ac:dyDescent="0.3">
      <c r="B85" s="40" t="s">
        <v>75</v>
      </c>
    </row>
    <row r="86" spans="2:2" x14ac:dyDescent="0.3">
      <c r="B86" s="44" t="s">
        <v>76</v>
      </c>
    </row>
    <row r="87" spans="2:2" ht="14.5" x14ac:dyDescent="0.3">
      <c r="B87" s="40" t="s">
        <v>77</v>
      </c>
    </row>
    <row r="88" spans="2:2" ht="14.5" x14ac:dyDescent="0.3">
      <c r="B88" s="41"/>
    </row>
    <row r="89" spans="2:2" ht="14.5" x14ac:dyDescent="0.3">
      <c r="B89" s="41" t="s">
        <v>78</v>
      </c>
    </row>
    <row r="90" spans="2:2" ht="14.5" x14ac:dyDescent="0.3">
      <c r="B90" s="41"/>
    </row>
    <row r="91" spans="2:2" ht="14.5" x14ac:dyDescent="0.3">
      <c r="B91" s="41" t="s">
        <v>79</v>
      </c>
    </row>
    <row r="92" spans="2:2" ht="14.5" x14ac:dyDescent="0.3">
      <c r="B92" s="41"/>
    </row>
    <row r="93" spans="2:2" ht="14.5" x14ac:dyDescent="0.3">
      <c r="B93" s="41" t="s">
        <v>80</v>
      </c>
    </row>
    <row r="94" spans="2:2" ht="14.5" x14ac:dyDescent="0.3">
      <c r="B94" s="41"/>
    </row>
    <row r="95" spans="2:2" ht="14.5" x14ac:dyDescent="0.3">
      <c r="B95" s="41" t="s">
        <v>33</v>
      </c>
    </row>
    <row r="96" spans="2:2" ht="14.5" x14ac:dyDescent="0.3">
      <c r="B96" s="41" t="s">
        <v>81</v>
      </c>
    </row>
    <row r="97" spans="2:2" ht="14.5" x14ac:dyDescent="0.3">
      <c r="B97" s="41"/>
    </row>
    <row r="99" spans="2:2" ht="14.5" x14ac:dyDescent="0.3">
      <c r="B99" s="40" t="s">
        <v>52</v>
      </c>
    </row>
    <row r="100" spans="2:2" ht="14.5" x14ac:dyDescent="0.3">
      <c r="B100" s="40" t="s">
        <v>53</v>
      </c>
    </row>
    <row r="101" spans="2:2" ht="14.5" x14ac:dyDescent="0.3">
      <c r="B101" s="40" t="s">
        <v>30</v>
      </c>
    </row>
    <row r="102" spans="2:2" ht="14.5" x14ac:dyDescent="0.3">
      <c r="B102" s="40" t="s">
        <v>31</v>
      </c>
    </row>
    <row r="103" spans="2:2" ht="14.5" x14ac:dyDescent="0.3">
      <c r="B103" s="41"/>
    </row>
    <row r="104" spans="2:2" ht="14.5" x14ac:dyDescent="0.3">
      <c r="B104" s="42" t="s">
        <v>54</v>
      </c>
    </row>
    <row r="105" spans="2:2" ht="14.5" x14ac:dyDescent="0.3">
      <c r="B105" s="42"/>
    </row>
    <row r="106" spans="2:2" ht="14.5" x14ac:dyDescent="0.3">
      <c r="B106" s="42" t="s">
        <v>55</v>
      </c>
    </row>
    <row r="107" spans="2:2" ht="14.5" x14ac:dyDescent="0.3">
      <c r="B107" s="42"/>
    </row>
    <row r="108" spans="2:2" ht="14.5" x14ac:dyDescent="0.3">
      <c r="B108" s="42" t="s">
        <v>56</v>
      </c>
    </row>
    <row r="109" spans="2:2" ht="14.5" x14ac:dyDescent="0.3">
      <c r="B109" s="42" t="s">
        <v>57</v>
      </c>
    </row>
    <row r="110" spans="2:2" ht="14.5" x14ac:dyDescent="0.3">
      <c r="B110" s="42"/>
    </row>
    <row r="111" spans="2:2" ht="20.5" x14ac:dyDescent="0.3">
      <c r="B111" s="43" t="s">
        <v>35</v>
      </c>
    </row>
    <row r="112" spans="2:2" ht="20.5" x14ac:dyDescent="0.3">
      <c r="B112" s="43" t="s">
        <v>36</v>
      </c>
    </row>
    <row r="113" spans="2:2" ht="20.5" x14ac:dyDescent="0.3">
      <c r="B113" s="43" t="s">
        <v>37</v>
      </c>
    </row>
    <row r="114" spans="2:2" ht="14.5" x14ac:dyDescent="0.3">
      <c r="B114" s="42"/>
    </row>
    <row r="115" spans="2:2" x14ac:dyDescent="0.3">
      <c r="B115" s="44" t="s">
        <v>38</v>
      </c>
    </row>
    <row r="116" spans="2:2" ht="14.5" x14ac:dyDescent="0.3">
      <c r="B116" s="40" t="s">
        <v>58</v>
      </c>
    </row>
    <row r="117" spans="2:2" ht="14.5" x14ac:dyDescent="0.3">
      <c r="B117" s="40" t="s">
        <v>59</v>
      </c>
    </row>
    <row r="118" spans="2:2" ht="14.5" x14ac:dyDescent="0.3">
      <c r="B118" s="40" t="s">
        <v>42</v>
      </c>
    </row>
    <row r="119" spans="2:2" ht="14.5" x14ac:dyDescent="0.3">
      <c r="B119" s="41"/>
    </row>
    <row r="120" spans="2:2" ht="14.5" x14ac:dyDescent="0.3">
      <c r="B120" s="41" t="s">
        <v>60</v>
      </c>
    </row>
    <row r="121" spans="2:2" ht="14.5" x14ac:dyDescent="0.3">
      <c r="B121" s="41"/>
    </row>
    <row r="122" spans="2:2" ht="14.5" x14ac:dyDescent="0.3">
      <c r="B122" s="41" t="s">
        <v>61</v>
      </c>
    </row>
    <row r="123" spans="2:2" ht="14.5" x14ac:dyDescent="0.3">
      <c r="B123" s="41" t="s">
        <v>62</v>
      </c>
    </row>
    <row r="124" spans="2:2" ht="14.5" x14ac:dyDescent="0.3">
      <c r="B124" s="41" t="s">
        <v>63</v>
      </c>
    </row>
    <row r="125" spans="2:2" ht="14.5" x14ac:dyDescent="0.3">
      <c r="B125" s="41"/>
    </row>
    <row r="126" spans="2:2" ht="14.5" x14ac:dyDescent="0.3">
      <c r="B126" s="41" t="s">
        <v>64</v>
      </c>
    </row>
    <row r="127" spans="2:2" ht="14.5" x14ac:dyDescent="0.3">
      <c r="B127" s="41"/>
    </row>
    <row r="128" spans="2:2" ht="14.5" x14ac:dyDescent="0.3">
      <c r="B128" s="41" t="s">
        <v>48</v>
      </c>
    </row>
    <row r="129" spans="2:22" ht="14.5" x14ac:dyDescent="0.3">
      <c r="B129" s="41" t="s">
        <v>49</v>
      </c>
    </row>
    <row r="131" spans="2:22" x14ac:dyDescent="0.3">
      <c r="B131" s="45"/>
      <c r="C131" s="45"/>
      <c r="D131" s="45"/>
      <c r="E131" s="45"/>
      <c r="F131" s="45"/>
      <c r="G131" s="45"/>
      <c r="H131" s="45"/>
      <c r="I131" s="45"/>
      <c r="J131" s="45"/>
      <c r="K131" s="45"/>
      <c r="L131" s="45"/>
      <c r="M131" s="45"/>
      <c r="N131" s="45"/>
      <c r="O131" s="45"/>
      <c r="P131" s="45"/>
      <c r="Q131" s="45"/>
      <c r="R131" s="45"/>
      <c r="S131" s="45"/>
      <c r="T131" s="45"/>
      <c r="U131" s="45"/>
      <c r="V131" s="45"/>
    </row>
    <row r="134" spans="2:22" ht="14.5" x14ac:dyDescent="0.3">
      <c r="B134" s="40" t="s">
        <v>28</v>
      </c>
      <c r="K134" t="s">
        <v>9</v>
      </c>
    </row>
    <row r="135" spans="2:22" ht="14.5" x14ac:dyDescent="0.3">
      <c r="B135" s="40" t="s">
        <v>29</v>
      </c>
      <c r="K135" t="s">
        <v>10</v>
      </c>
      <c r="L135" s="1"/>
      <c r="N135" s="1"/>
      <c r="O135" s="1"/>
    </row>
    <row r="136" spans="2:22" ht="14.5" x14ac:dyDescent="0.3">
      <c r="B136" s="40" t="s">
        <v>30</v>
      </c>
    </row>
    <row r="137" spans="2:22" ht="14.5" x14ac:dyDescent="0.3">
      <c r="B137" s="40" t="s">
        <v>31</v>
      </c>
    </row>
    <row r="138" spans="2:22" ht="14.5" x14ac:dyDescent="0.3">
      <c r="B138" s="41"/>
    </row>
    <row r="139" spans="2:22" ht="14.5" x14ac:dyDescent="0.3">
      <c r="B139" s="42" t="s">
        <v>32</v>
      </c>
    </row>
    <row r="140" spans="2:22" ht="14.5" x14ac:dyDescent="0.3">
      <c r="B140" s="42"/>
    </row>
    <row r="141" spans="2:22" ht="14.5" x14ac:dyDescent="0.3">
      <c r="B141" s="42" t="s">
        <v>33</v>
      </c>
    </row>
    <row r="142" spans="2:22" ht="14.5" x14ac:dyDescent="0.3">
      <c r="B142" s="42" t="s">
        <v>34</v>
      </c>
    </row>
    <row r="143" spans="2:22" ht="14.5" x14ac:dyDescent="0.3">
      <c r="B143" s="42"/>
    </row>
    <row r="144" spans="2:22" ht="20.5" x14ac:dyDescent="0.3">
      <c r="B144" s="43" t="s">
        <v>35</v>
      </c>
    </row>
    <row r="145" spans="2:2" ht="20.5" x14ac:dyDescent="0.3">
      <c r="B145" s="43" t="s">
        <v>36</v>
      </c>
    </row>
    <row r="146" spans="2:2" ht="20.5" x14ac:dyDescent="0.3">
      <c r="B146" s="43" t="s">
        <v>37</v>
      </c>
    </row>
    <row r="147" spans="2:2" ht="14.5" x14ac:dyDescent="0.3">
      <c r="B147" s="42"/>
    </row>
    <row r="148" spans="2:2" x14ac:dyDescent="0.3">
      <c r="B148" s="44" t="s">
        <v>38</v>
      </c>
    </row>
    <row r="149" spans="2:2" ht="14.5" x14ac:dyDescent="0.3">
      <c r="B149" s="40" t="s">
        <v>39</v>
      </c>
    </row>
    <row r="150" spans="2:2" x14ac:dyDescent="0.3">
      <c r="B150" s="44" t="s">
        <v>40</v>
      </c>
    </row>
    <row r="151" spans="2:2" x14ac:dyDescent="0.3">
      <c r="B151" s="44" t="s">
        <v>41</v>
      </c>
    </row>
    <row r="152" spans="2:2" ht="14.5" x14ac:dyDescent="0.3">
      <c r="B152" s="40" t="s">
        <v>42</v>
      </c>
    </row>
    <row r="153" spans="2:2" ht="14.5" x14ac:dyDescent="0.3">
      <c r="B153" s="41"/>
    </row>
    <row r="154" spans="2:2" ht="14.5" x14ac:dyDescent="0.3">
      <c r="B154" s="41" t="s">
        <v>43</v>
      </c>
    </row>
    <row r="155" spans="2:2" ht="14.5" x14ac:dyDescent="0.3">
      <c r="B155" s="41" t="s">
        <v>44</v>
      </c>
    </row>
    <row r="156" spans="2:2" ht="14.5" x14ac:dyDescent="0.3">
      <c r="B156" s="41" t="s">
        <v>45</v>
      </c>
    </row>
    <row r="157" spans="2:2" ht="14.5" x14ac:dyDescent="0.3">
      <c r="B157" s="41"/>
    </row>
    <row r="158" spans="2:2" ht="14.5" x14ac:dyDescent="0.3">
      <c r="B158" s="41" t="s">
        <v>46</v>
      </c>
    </row>
    <row r="159" spans="2:2" ht="14.5" x14ac:dyDescent="0.3">
      <c r="B159" s="41"/>
    </row>
    <row r="160" spans="2:2" ht="14.5" x14ac:dyDescent="0.3">
      <c r="B160" s="41" t="s">
        <v>47</v>
      </c>
    </row>
    <row r="161" spans="2:4" ht="14.5" x14ac:dyDescent="0.3">
      <c r="B161" s="41"/>
    </row>
    <row r="162" spans="2:4" ht="14.5" x14ac:dyDescent="0.3">
      <c r="B162" s="41" t="s">
        <v>48</v>
      </c>
    </row>
    <row r="163" spans="2:4" ht="14.5" x14ac:dyDescent="0.3">
      <c r="B163" s="41" t="s">
        <v>49</v>
      </c>
    </row>
    <row r="166" spans="2:4" x14ac:dyDescent="0.3">
      <c r="B166" s="38" t="s">
        <v>8</v>
      </c>
    </row>
    <row r="171" spans="2:4" x14ac:dyDescent="0.3">
      <c r="D171" s="14"/>
    </row>
    <row r="190" spans="2:2" x14ac:dyDescent="0.3">
      <c r="B190" t="s">
        <v>0</v>
      </c>
    </row>
  </sheetData>
  <hyperlinks>
    <hyperlink ref="K135" r:id="rId1" xr:uid="{00000000-0004-0000-0300-000000000000}"/>
    <hyperlink ref="B166" r:id="rId2" xr:uid="{00000000-0004-0000-0300-000001000000}"/>
    <hyperlink ref="B148" r:id="rId3" display="mailto:Sarah.Cavanaugh@foriowa.org" xr:uid="{00000000-0004-0000-0300-000002000000}"/>
    <hyperlink ref="B150" r:id="rId4" display="mailto:Natasha.Houselog@foriowa.org" xr:uid="{00000000-0004-0000-0300-000003000000}"/>
    <hyperlink ref="B151" r:id="rId5" display="mailto:suzanne-stratton@uiowa.edu" xr:uid="{00000000-0004-0000-0300-000004000000}"/>
    <hyperlink ref="B115" r:id="rId6" display="mailto:Sarah.Cavanaugh@foriowa.org" xr:uid="{00000000-0004-0000-0300-000005000000}"/>
    <hyperlink ref="B84" r:id="rId7" display="mailto:kristina-yows@uiowa.edu" xr:uid="{00000000-0004-0000-0300-000006000000}"/>
    <hyperlink ref="B86" r:id="rId8" display="mailto:selina-martin@uiowa.edu" xr:uid="{00000000-0004-0000-0300-000007000000}"/>
  </hyperlinks>
  <pageMargins left="0.7" right="0.7" top="0.75" bottom="0.75" header="0.3" footer="0.3"/>
  <pageSetup orientation="portrait" horizontalDpi="1200" verticalDpi="1200"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6"/>
  <sheetViews>
    <sheetView zoomScaleNormal="100" workbookViewId="0">
      <selection activeCell="C41" sqref="C41"/>
    </sheetView>
  </sheetViews>
  <sheetFormatPr defaultColWidth="9" defaultRowHeight="10" x14ac:dyDescent="0.2"/>
  <cols>
    <col min="1" max="1" width="2.5" style="7" customWidth="1"/>
    <col min="2" max="2" width="12.33203125" style="23" customWidth="1"/>
    <col min="3" max="3" width="100.58203125" style="24" customWidth="1"/>
    <col min="4" max="4" width="4.33203125" style="7" customWidth="1"/>
    <col min="5" max="16384" width="9" style="7"/>
  </cols>
  <sheetData>
    <row r="1" spans="1:3" ht="10.5" x14ac:dyDescent="0.25">
      <c r="A1" s="17" t="s">
        <v>14</v>
      </c>
      <c r="B1" s="18" t="s">
        <v>15</v>
      </c>
      <c r="C1" s="19"/>
    </row>
    <row r="2" spans="1:3" x14ac:dyDescent="0.2">
      <c r="B2" s="7"/>
      <c r="C2" s="7"/>
    </row>
    <row r="3" spans="1:3" ht="10.5" x14ac:dyDescent="0.25">
      <c r="A3" s="20" t="s">
        <v>16</v>
      </c>
      <c r="B3" s="21"/>
      <c r="C3" s="21"/>
    </row>
    <row r="4" spans="1:3" ht="10.5" x14ac:dyDescent="0.25">
      <c r="A4" s="22"/>
    </row>
    <row r="5" spans="1:3" ht="10.5" x14ac:dyDescent="0.25">
      <c r="A5" s="25" t="s">
        <v>17</v>
      </c>
      <c r="B5" s="26"/>
      <c r="C5" s="27"/>
    </row>
    <row r="6" spans="1:3" x14ac:dyDescent="0.2">
      <c r="C6" s="28"/>
    </row>
    <row r="8" spans="1:3" ht="10.5" x14ac:dyDescent="0.25">
      <c r="A8" s="25" t="s">
        <v>18</v>
      </c>
      <c r="B8" s="26"/>
      <c r="C8" s="27"/>
    </row>
    <row r="9" spans="1:3" x14ac:dyDescent="0.2">
      <c r="B9" s="7"/>
      <c r="C9" s="7"/>
    </row>
    <row r="10" spans="1:3" ht="10.5" x14ac:dyDescent="0.25">
      <c r="A10" s="22"/>
      <c r="B10" s="29"/>
    </row>
    <row r="11" spans="1:3" ht="10.5" x14ac:dyDescent="0.25">
      <c r="A11" s="25" t="s">
        <v>19</v>
      </c>
      <c r="B11" s="30"/>
      <c r="C11" s="27"/>
    </row>
    <row r="12" spans="1:3" ht="10.5" x14ac:dyDescent="0.25">
      <c r="A12" s="22"/>
    </row>
    <row r="14" spans="1:3" ht="10.5" x14ac:dyDescent="0.25">
      <c r="A14" s="25" t="s">
        <v>20</v>
      </c>
      <c r="B14" s="26"/>
      <c r="C14" s="27"/>
    </row>
    <row r="15" spans="1:3" ht="10.5" x14ac:dyDescent="0.25">
      <c r="A15" s="22"/>
    </row>
    <row r="16" spans="1:3" ht="10.5" x14ac:dyDescent="0.25">
      <c r="A16" s="22"/>
    </row>
    <row r="17" spans="1:3" ht="10.5" x14ac:dyDescent="0.25">
      <c r="A17" s="22"/>
    </row>
    <row r="18" spans="1:3" ht="10.5" x14ac:dyDescent="0.25">
      <c r="A18" s="20" t="s">
        <v>21</v>
      </c>
      <c r="B18" s="21"/>
      <c r="C18" s="21"/>
    </row>
    <row r="19" spans="1:3" ht="10.5" x14ac:dyDescent="0.25">
      <c r="A19" s="22"/>
      <c r="C19" s="7"/>
    </row>
    <row r="20" spans="1:3" ht="10.5" x14ac:dyDescent="0.25">
      <c r="A20" s="25" t="s">
        <v>22</v>
      </c>
      <c r="B20" s="26"/>
      <c r="C20" s="31"/>
    </row>
    <row r="21" spans="1:3" ht="10.5" x14ac:dyDescent="0.25">
      <c r="A21" s="22"/>
      <c r="C21" s="28"/>
    </row>
    <row r="22" spans="1:3" ht="10.5" x14ac:dyDescent="0.25">
      <c r="A22" s="22"/>
    </row>
    <row r="23" spans="1:3" ht="10.5" x14ac:dyDescent="0.25">
      <c r="A23" s="25" t="s">
        <v>23</v>
      </c>
      <c r="B23" s="26"/>
      <c r="C23" s="27"/>
    </row>
    <row r="24" spans="1:3" ht="10.5" x14ac:dyDescent="0.25">
      <c r="A24" s="22"/>
    </row>
    <row r="25" spans="1:3" ht="10.5" x14ac:dyDescent="0.25">
      <c r="A25" s="22"/>
    </row>
    <row r="26" spans="1:3" ht="10.5" x14ac:dyDescent="0.25">
      <c r="A26" s="25" t="s">
        <v>24</v>
      </c>
      <c r="B26" s="26"/>
      <c r="C26" s="27"/>
    </row>
    <row r="27" spans="1:3" ht="10.5" x14ac:dyDescent="0.25">
      <c r="A27" s="22"/>
    </row>
    <row r="28" spans="1:3" ht="10.5" x14ac:dyDescent="0.25">
      <c r="A28" s="22"/>
    </row>
    <row r="29" spans="1:3" ht="10.5" x14ac:dyDescent="0.25">
      <c r="A29" s="25" t="s">
        <v>25</v>
      </c>
      <c r="B29" s="26"/>
      <c r="C29" s="27"/>
    </row>
    <row r="30" spans="1:3" ht="10.5" x14ac:dyDescent="0.25">
      <c r="A30" s="22"/>
    </row>
    <row r="31" spans="1:3" ht="10.5" x14ac:dyDescent="0.25">
      <c r="A31" s="22"/>
      <c r="C31" s="24" t="s">
        <v>66</v>
      </c>
    </row>
    <row r="32" spans="1:3" ht="10.5" x14ac:dyDescent="0.25">
      <c r="A32" s="22"/>
      <c r="C32" s="24" t="s">
        <v>67</v>
      </c>
    </row>
    <row r="34" spans="1:4" ht="10.5" x14ac:dyDescent="0.25">
      <c r="A34" s="25" t="s">
        <v>26</v>
      </c>
      <c r="B34" s="26"/>
      <c r="C34" s="27"/>
    </row>
    <row r="35" spans="1:4" ht="10.5" x14ac:dyDescent="0.25">
      <c r="A35" s="22"/>
      <c r="C35" s="7"/>
    </row>
    <row r="36" spans="1:4" ht="10.5" x14ac:dyDescent="0.25">
      <c r="A36" s="22"/>
      <c r="C36" s="7"/>
    </row>
    <row r="37" spans="1:4" ht="10.5" x14ac:dyDescent="0.25">
      <c r="A37" s="25" t="s">
        <v>27</v>
      </c>
      <c r="B37" s="26"/>
      <c r="C37" s="27"/>
      <c r="D37" s="32"/>
    </row>
    <row r="38" spans="1:4" x14ac:dyDescent="0.2">
      <c r="D38" s="32"/>
    </row>
    <row r="39" spans="1:4" x14ac:dyDescent="0.2">
      <c r="B39" s="7"/>
      <c r="C39" s="7"/>
      <c r="D39" s="32"/>
    </row>
    <row r="40" spans="1:4" x14ac:dyDescent="0.2">
      <c r="C40" s="28"/>
      <c r="D40" s="32"/>
    </row>
    <row r="41" spans="1:4" x14ac:dyDescent="0.2">
      <c r="C41" s="33"/>
      <c r="D41" s="34"/>
    </row>
    <row r="42" spans="1:4" x14ac:dyDescent="0.2">
      <c r="C42" s="28"/>
      <c r="D42" s="34"/>
    </row>
    <row r="43" spans="1:4" x14ac:dyDescent="0.2">
      <c r="C43" s="28"/>
      <c r="D43" s="32"/>
    </row>
    <row r="44" spans="1:4" x14ac:dyDescent="0.2">
      <c r="C44" s="28"/>
      <c r="D44" s="32"/>
    </row>
    <row r="45" spans="1:4" x14ac:dyDescent="0.2">
      <c r="C45" s="28"/>
      <c r="D45" s="35"/>
    </row>
    <row r="46" spans="1:4" x14ac:dyDescent="0.2">
      <c r="C46" s="36"/>
      <c r="D46" s="37"/>
    </row>
  </sheetData>
  <pageMargins left="0.25" right="0.25" top="0.75" bottom="0.75" header="0.3" footer="0.3"/>
  <pageSetup orientation="landscape"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Table</vt:lpstr>
      <vt:lpstr>2016</vt:lpstr>
      <vt:lpstr>2015</vt:lpstr>
      <vt:lpstr>Source</vt:lpstr>
      <vt:lpstr>Notes</vt:lpstr>
      <vt:lpstr>'2015'!Print_Area</vt:lpstr>
      <vt:lpstr>'2016'!Print_Area</vt:lpstr>
      <vt:lpstr>Notes!Print_Area</vt:lpstr>
      <vt:lpstr>Table!Print_Area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Yows, Kristina</dc:creator>
  <cp:lastModifiedBy>Yows, Kristina</cp:lastModifiedBy>
  <cp:lastPrinted>2022-02-23T19:42:49Z</cp:lastPrinted>
  <dcterms:created xsi:type="dcterms:W3CDTF">2015-12-04T21:49:47Z</dcterms:created>
  <dcterms:modified xsi:type="dcterms:W3CDTF">2025-02-18T01:34:59Z</dcterms:modified>
</cp:coreProperties>
</file>