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7556F971-3B69-48CB-9EA3-5CF493F89F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EnrOnly" sheetId="15" r:id="rId1"/>
    <sheet name="ChartsEnrOnly" sheetId="17" r:id="rId2"/>
  </sheets>
  <externalReferences>
    <externalReference r:id="rId3"/>
  </externalReferences>
  <definedNames>
    <definedName name="_xlnm.Print_Area" localSheetId="1">ChartsEnrOnly!$A$1:$M$42</definedName>
    <definedName name="_xlnm.Print_Area" localSheetId="0">TableEnrOnly!$A$1:$L$46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5" l="1"/>
  <c r="K23" i="15"/>
  <c r="J23" i="15"/>
  <c r="I23" i="15"/>
  <c r="H23" i="15"/>
  <c r="G23" i="15"/>
  <c r="F23" i="15"/>
  <c r="E23" i="15"/>
  <c r="D23" i="15"/>
  <c r="C23" i="15"/>
  <c r="K17" i="15"/>
  <c r="J17" i="15"/>
  <c r="I17" i="15"/>
  <c r="H17" i="15"/>
  <c r="G17" i="15"/>
  <c r="F17" i="15"/>
  <c r="E17" i="15"/>
  <c r="D17" i="15"/>
  <c r="C17" i="15"/>
  <c r="K12" i="15"/>
  <c r="K10" i="15" s="1"/>
  <c r="J12" i="15"/>
  <c r="I12" i="15"/>
  <c r="I10" i="15" s="1"/>
  <c r="H12" i="15"/>
  <c r="H10" i="15" s="1"/>
  <c r="G12" i="15"/>
  <c r="G10" i="15" s="1"/>
  <c r="F12" i="15"/>
  <c r="F10" i="15" s="1"/>
  <c r="E12" i="15"/>
  <c r="E10" i="15" s="1"/>
  <c r="D12" i="15"/>
  <c r="D10" i="15" s="1"/>
  <c r="C12" i="15"/>
  <c r="C10" i="15" s="1"/>
  <c r="J10" i="15"/>
  <c r="K4" i="15"/>
  <c r="J4" i="15"/>
  <c r="I4" i="15"/>
  <c r="H4" i="15"/>
  <c r="G4" i="15"/>
  <c r="F4" i="15"/>
  <c r="E4" i="15"/>
  <c r="D4" i="15"/>
  <c r="C4" i="15"/>
  <c r="R6" i="17"/>
  <c r="R31" i="17"/>
  <c r="R32" i="17"/>
  <c r="R30" i="17"/>
  <c r="R24" i="17"/>
  <c r="R25" i="17"/>
  <c r="R26" i="17"/>
  <c r="R23" i="17"/>
  <c r="R19" i="17"/>
  <c r="Q7" i="17"/>
  <c r="Q16" i="17"/>
  <c r="Q22" i="17"/>
  <c r="Q29" i="17"/>
  <c r="Q31" i="17"/>
  <c r="Q32" i="17"/>
  <c r="Q30" i="17"/>
  <c r="Q24" i="17"/>
  <c r="Q25" i="17"/>
  <c r="Q26" i="17"/>
  <c r="Q23" i="17"/>
  <c r="Q19" i="17"/>
  <c r="Q18" i="17"/>
  <c r="Q17" i="17"/>
  <c r="Q9" i="17"/>
  <c r="Q10" i="17"/>
  <c r="Q11" i="17"/>
  <c r="Q12" i="17"/>
  <c r="Q8" i="17"/>
  <c r="R17" i="17"/>
  <c r="R12" i="17"/>
  <c r="R11" i="17"/>
  <c r="R10" i="17"/>
  <c r="R9" i="17"/>
  <c r="R8" i="17"/>
  <c r="H27" i="15" l="1"/>
  <c r="H22" i="15" s="1"/>
  <c r="J27" i="15"/>
  <c r="J22" i="15" s="1"/>
  <c r="E27" i="15"/>
  <c r="E28" i="15" s="1"/>
  <c r="D27" i="15"/>
  <c r="D28" i="15" s="1"/>
  <c r="F27" i="15"/>
  <c r="F22" i="15" s="1"/>
  <c r="G27" i="15"/>
  <c r="G30" i="15" s="1"/>
  <c r="G22" i="15"/>
  <c r="G28" i="15"/>
  <c r="G29" i="15"/>
  <c r="E30" i="15"/>
  <c r="I27" i="15"/>
  <c r="I30" i="15" s="1"/>
  <c r="C27" i="15"/>
  <c r="C22" i="15" s="1"/>
  <c r="K27" i="15"/>
  <c r="K22" i="15" s="1"/>
  <c r="G31" i="15"/>
  <c r="R33" i="17"/>
  <c r="S31" i="17" s="1"/>
  <c r="R27" i="17"/>
  <c r="S25" i="17" s="1"/>
  <c r="R13" i="17"/>
  <c r="S11" i="17" s="1"/>
  <c r="K31" i="15" l="1"/>
  <c r="H31" i="15"/>
  <c r="E29" i="15"/>
  <c r="C31" i="15"/>
  <c r="E31" i="15"/>
  <c r="D30" i="15"/>
  <c r="H28" i="15"/>
  <c r="K28" i="15"/>
  <c r="H29" i="15"/>
  <c r="E22" i="15"/>
  <c r="C28" i="15"/>
  <c r="H30" i="15"/>
  <c r="J28" i="15"/>
  <c r="J29" i="15"/>
  <c r="J31" i="15"/>
  <c r="D22" i="15"/>
  <c r="F30" i="15"/>
  <c r="K30" i="15"/>
  <c r="J30" i="15"/>
  <c r="F31" i="15"/>
  <c r="C30" i="15"/>
  <c r="F29" i="15"/>
  <c r="D29" i="15"/>
  <c r="F28" i="15"/>
  <c r="K29" i="15"/>
  <c r="D31" i="15"/>
  <c r="C29" i="15"/>
  <c r="I22" i="15"/>
  <c r="I28" i="15"/>
  <c r="I31" i="15"/>
  <c r="I29" i="15"/>
  <c r="L10" i="15"/>
  <c r="R18" i="17"/>
  <c r="R20" i="17" s="1"/>
  <c r="S19" i="17" s="1"/>
  <c r="S32" i="17"/>
  <c r="S30" i="17"/>
  <c r="S26" i="17"/>
  <c r="S24" i="17"/>
  <c r="S23" i="17"/>
  <c r="S12" i="17"/>
  <c r="S8" i="17"/>
  <c r="S10" i="17"/>
  <c r="S9" i="17"/>
  <c r="L54" i="15"/>
  <c r="J54" i="15"/>
  <c r="I54" i="15"/>
  <c r="H54" i="15"/>
  <c r="G54" i="15"/>
  <c r="F54" i="15"/>
  <c r="E54" i="15"/>
  <c r="D54" i="15"/>
  <c r="C54" i="15"/>
  <c r="L23" i="15"/>
  <c r="L17" i="15"/>
  <c r="L4" i="15"/>
  <c r="R35" i="17" l="1"/>
  <c r="S27" i="17"/>
  <c r="S17" i="17"/>
  <c r="S18" i="17"/>
  <c r="S33" i="17"/>
  <c r="S13" i="17"/>
  <c r="D55" i="15"/>
  <c r="F55" i="15"/>
  <c r="I55" i="15"/>
  <c r="H55" i="15"/>
  <c r="K57" i="15"/>
  <c r="J56" i="15"/>
  <c r="D58" i="15"/>
  <c r="E57" i="15"/>
  <c r="I57" i="15"/>
  <c r="H58" i="15"/>
  <c r="L58" i="15"/>
  <c r="E55" i="15"/>
  <c r="I56" i="15"/>
  <c r="J55" i="15"/>
  <c r="G57" i="15"/>
  <c r="F58" i="15"/>
  <c r="J57" i="15"/>
  <c r="H56" i="15"/>
  <c r="L56" i="15"/>
  <c r="L55" i="15"/>
  <c r="D56" i="15"/>
  <c r="F57" i="15"/>
  <c r="E56" i="15"/>
  <c r="F56" i="15"/>
  <c r="D57" i="15"/>
  <c r="H57" i="15"/>
  <c r="L57" i="15"/>
  <c r="J58" i="15"/>
  <c r="G56" i="15"/>
  <c r="K56" i="15"/>
  <c r="G58" i="15"/>
  <c r="K58" i="15"/>
  <c r="L27" i="15"/>
  <c r="G55" i="15"/>
  <c r="K55" i="15"/>
  <c r="E58" i="15"/>
  <c r="I58" i="15"/>
  <c r="S20" i="17" l="1"/>
  <c r="L30" i="15"/>
  <c r="L22" i="15"/>
  <c r="L31" i="15"/>
  <c r="L29" i="15"/>
  <c r="L28" i="15"/>
</calcChain>
</file>

<file path=xl/sharedStrings.xml><?xml version="1.0" encoding="utf-8"?>
<sst xmlns="http://schemas.openxmlformats.org/spreadsheetml/2006/main" count="38" uniqueCount="36">
  <si>
    <t>Fall Semester Headcount Enrollment by Student Level</t>
  </si>
  <si>
    <t>Student Level</t>
  </si>
  <si>
    <t xml:space="preserve">Undergraduate </t>
  </si>
  <si>
    <t>Freshmen</t>
  </si>
  <si>
    <t>Sophomores</t>
  </si>
  <si>
    <t>Juniors</t>
  </si>
  <si>
    <t>Seniors</t>
  </si>
  <si>
    <t>Unclassified</t>
  </si>
  <si>
    <t xml:space="preserve">Graduate </t>
  </si>
  <si>
    <t>Master's</t>
  </si>
  <si>
    <t>Doctoral</t>
  </si>
  <si>
    <t>Other</t>
  </si>
  <si>
    <t xml:space="preserve">Professional </t>
  </si>
  <si>
    <t>Dentistry (DDS)</t>
  </si>
  <si>
    <t>Law (JD)</t>
  </si>
  <si>
    <t>Medicine (MD)</t>
  </si>
  <si>
    <t>Pharmacy (PharmD)</t>
  </si>
  <si>
    <t xml:space="preserve">Postgraduate </t>
  </si>
  <si>
    <t>Residents</t>
  </si>
  <si>
    <t>Fellows</t>
  </si>
  <si>
    <t>Post-Doctoral</t>
  </si>
  <si>
    <t>Total</t>
  </si>
  <si>
    <t xml:space="preserve">Percent Undergraduate  </t>
  </si>
  <si>
    <t>Percent Graduate</t>
  </si>
  <si>
    <t>Percent Professional</t>
  </si>
  <si>
    <t>Percent Postgraduate</t>
  </si>
  <si>
    <t>Δ CALCULATIONS</t>
  </si>
  <si>
    <t>Undergraduate</t>
  </si>
  <si>
    <t>Graduate</t>
  </si>
  <si>
    <t>Professional</t>
  </si>
  <si>
    <t>Postgraduate</t>
  </si>
  <si>
    <t>Source: MAUI/Registrar's data warehouse (see Note 1).  See Note 2 regarding discrepancies with census-date reporting for fall 2011.</t>
  </si>
  <si>
    <t>See Note 3 regarding the removal of Iowa Intensive English Program (IIEP)-only students from the student headcounts, in all years.</t>
  </si>
  <si>
    <t>PhD</t>
  </si>
  <si>
    <t>Total excluding Postgraduate</t>
  </si>
  <si>
    <t>See Note 6 regarding 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</si>
</sst>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7"/>
      <name val="Arial"/>
      <family val="2"/>
      <scheme val="minor"/>
    </font>
    <font>
      <sz val="7.5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3" fontId="5" fillId="0" borderId="0" xfId="1" applyNumberFormat="1" applyFont="1"/>
    <xf numFmtId="3" fontId="6" fillId="0" borderId="0" xfId="0" applyNumberFormat="1" applyFont="1"/>
    <xf numFmtId="3" fontId="6" fillId="0" borderId="0" xfId="1" applyNumberFormat="1" applyFont="1" applyFill="1" applyBorder="1"/>
    <xf numFmtId="0" fontId="6" fillId="0" borderId="2" xfId="0" applyFont="1" applyBorder="1"/>
    <xf numFmtId="3" fontId="5" fillId="0" borderId="0" xfId="1" applyNumberFormat="1" applyFont="1" applyFill="1" applyBorder="1"/>
    <xf numFmtId="3" fontId="6" fillId="0" borderId="2" xfId="1" applyNumberFormat="1" applyFont="1" applyFill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0" xfId="0" applyFont="1"/>
    <xf numFmtId="3" fontId="4" fillId="0" borderId="0" xfId="0" applyNumberFormat="1" applyFont="1"/>
    <xf numFmtId="4" fontId="4" fillId="0" borderId="0" xfId="0" applyNumberFormat="1" applyFont="1"/>
    <xf numFmtId="0" fontId="6" fillId="2" borderId="0" xfId="0" applyFont="1" applyFill="1"/>
    <xf numFmtId="0" fontId="5" fillId="2" borderId="3" xfId="0" applyFont="1" applyFill="1" applyBorder="1" applyAlignment="1">
      <alignment horizontal="right"/>
    </xf>
    <xf numFmtId="164" fontId="6" fillId="2" borderId="0" xfId="1" applyNumberFormat="1" applyFont="1" applyFill="1"/>
    <xf numFmtId="0" fontId="4" fillId="2" borderId="0" xfId="0" applyFont="1" applyFill="1"/>
    <xf numFmtId="3" fontId="9" fillId="2" borderId="0" xfId="1" applyNumberFormat="1" applyFont="1" applyFill="1"/>
    <xf numFmtId="4" fontId="4" fillId="2" borderId="0" xfId="1" applyNumberFormat="1" applyFont="1" applyFill="1"/>
    <xf numFmtId="3" fontId="7" fillId="0" borderId="0" xfId="1" applyNumberFormat="1" applyFont="1" applyFill="1" applyBorder="1"/>
    <xf numFmtId="3" fontId="7" fillId="0" borderId="0" xfId="0" applyNumberFormat="1" applyFont="1"/>
    <xf numFmtId="0" fontId="1" fillId="0" borderId="0" xfId="3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top" indent="1"/>
    </xf>
    <xf numFmtId="0" fontId="10" fillId="0" borderId="0" xfId="0" applyFont="1"/>
    <xf numFmtId="0" fontId="6" fillId="0" borderId="0" xfId="0" applyFont="1" applyAlignment="1">
      <alignment horizontal="left" vertical="top" wrapText="1" indent="1"/>
    </xf>
    <xf numFmtId="164" fontId="7" fillId="0" borderId="0" xfId="2" applyNumberFormat="1" applyFont="1" applyFill="1" applyBorder="1"/>
    <xf numFmtId="164" fontId="7" fillId="0" borderId="1" xfId="2" applyNumberFormat="1" applyFont="1" applyFill="1" applyBorder="1"/>
    <xf numFmtId="0" fontId="5" fillId="3" borderId="1" xfId="0" applyFont="1" applyFill="1" applyBorder="1" applyAlignment="1">
      <alignment horizontal="left"/>
    </xf>
    <xf numFmtId="0" fontId="12" fillId="3" borderId="5" xfId="0" applyFont="1" applyFill="1" applyBorder="1"/>
    <xf numFmtId="3" fontId="5" fillId="3" borderId="5" xfId="1" applyNumberFormat="1" applyFont="1" applyFill="1" applyBorder="1"/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/>
    <xf numFmtId="0" fontId="7" fillId="0" borderId="0" xfId="0" applyFont="1" applyAlignment="1">
      <alignment horizontal="left" indent="1"/>
    </xf>
    <xf numFmtId="3" fontId="6" fillId="0" borderId="4" xfId="1" applyNumberFormat="1" applyFont="1" applyFill="1" applyBorder="1"/>
    <xf numFmtId="3" fontId="7" fillId="0" borderId="4" xfId="1" applyNumberFormat="1" applyFont="1" applyFill="1" applyBorder="1"/>
    <xf numFmtId="0" fontId="6" fillId="0" borderId="4" xfId="0" applyFont="1" applyBorder="1"/>
    <xf numFmtId="0" fontId="7" fillId="0" borderId="4" xfId="0" applyFont="1" applyBorder="1" applyAlignment="1">
      <alignment horizontal="left" indent="1"/>
    </xf>
    <xf numFmtId="9" fontId="6" fillId="0" borderId="0" xfId="2" applyFont="1" applyFill="1" applyBorder="1"/>
    <xf numFmtId="3" fontId="1" fillId="0" borderId="0" xfId="0" applyNumberFormat="1" applyFont="1"/>
    <xf numFmtId="0" fontId="10" fillId="0" borderId="0" xfId="3" applyFont="1"/>
    <xf numFmtId="0" fontId="10" fillId="0" borderId="0" xfId="3" applyFont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0" applyFont="1" applyAlignment="1">
      <alignment horizontal="left" vertical="top" wrapText="1" indent="1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FTE Enrollment by Student Level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Undergraduates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[1]HeadcountByLevel!$C$3:$H$3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36-4F04-B967-3C6BD56436E7}"/>
            </c:ext>
          </c:extLst>
        </c:ser>
        <c:ser>
          <c:idx val="1"/>
          <c:order val="1"/>
          <c:tx>
            <c:v>Graduates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[1]HeadcountByLevel!$C$3:$H$3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36-4F04-B967-3C6BD56436E7}"/>
            </c:ext>
          </c:extLst>
        </c:ser>
        <c:ser>
          <c:idx val="2"/>
          <c:order val="2"/>
          <c:tx>
            <c:v>Special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[1]HeadcountByLevel!$C$3:$H$3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936-4F04-B967-3C6BD56436E7}"/>
            </c:ext>
          </c:extLst>
        </c:ser>
        <c:ser>
          <c:idx val="3"/>
          <c:order val="3"/>
          <c:tx>
            <c:v>Professional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[1]HeadcountByLevel!$C$3:$H$3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936-4F04-B967-3C6BD564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285664"/>
        <c:axId val="220286056"/>
      </c:barChart>
      <c:catAx>
        <c:axId val="2202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6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8605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5664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 panose="020B0604020202020204" pitchFamily="34" charset="0"/>
              </a:defRPr>
            </a:pPr>
            <a:r>
              <a:rPr lang="en-US" sz="900">
                <a:latin typeface="+mj-lt"/>
                <a:cs typeface="Arial" panose="020B0604020202020204" pitchFamily="34" charset="0"/>
              </a:rPr>
              <a:t>Enrollment by Student Level
Fall 2024</a:t>
            </a:r>
          </a:p>
        </c:rich>
      </c:tx>
      <c:layout>
        <c:manualLayout>
          <c:xMode val="edge"/>
          <c:yMode val="edge"/>
          <c:x val="0.22195686971539919"/>
          <c:y val="6.490532616046104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+mj-lt"/>
              <a:ea typeface="Arial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029026661942749"/>
          <c:y val="0.20091863517060371"/>
          <c:w val="0.45707194243547422"/>
          <c:h val="0.785064899017935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9C-49EE-8D1F-9BDE9A6A44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9C-49EE-8D1F-9BDE9A6A44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9C-49EE-8D1F-9BDE9A6A44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9C-49EE-8D1F-9BDE9A6A44FE}"/>
              </c:ext>
            </c:extLst>
          </c:dPt>
          <c:dLbls>
            <c:dLbl>
              <c:idx val="0"/>
              <c:layout>
                <c:manualLayout>
                  <c:x val="1.3865196198301295E-2"/>
                  <c:y val="-3.9905062542857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1917270531401"/>
                      <c:h val="0.25964744271830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69C-49EE-8D1F-9BDE9A6A44FE}"/>
                </c:ext>
              </c:extLst>
            </c:dLbl>
            <c:dLbl>
              <c:idx val="1"/>
              <c:layout>
                <c:manualLayout>
                  <c:x val="5.6066741657292841E-2"/>
                  <c:y val="-0.102109195809983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9C-49EE-8D1F-9BDE9A6A44FE}"/>
                </c:ext>
              </c:extLst>
            </c:dLbl>
            <c:dLbl>
              <c:idx val="2"/>
              <c:layout>
                <c:manualLayout>
                  <c:x val="7.1341551056117988E-2"/>
                  <c:y val="-0.1600837057529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9C-49EE-8D1F-9BDE9A6A44FE}"/>
                </c:ext>
              </c:extLst>
            </c:dLbl>
            <c:dLbl>
              <c:idx val="3"/>
              <c:layout>
                <c:manualLayout>
                  <c:x val="8.8890560068093469E-2"/>
                  <c:y val="7.549478612470738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8687440982057"/>
                      <c:h val="0.229617412688278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69C-49EE-8D1F-9BDE9A6A44FE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Undergraduate</c:v>
              </c:pt>
              <c:pt idx="1">
                <c:v>Graduate</c:v>
              </c:pt>
              <c:pt idx="2">
                <c:v>Professional</c:v>
              </c:pt>
              <c:pt idx="3">
                <c:v>Postgraduate</c:v>
              </c:pt>
            </c:strLit>
          </c:cat>
          <c:val>
            <c:numRef>
              <c:f>(TableEnrOnly!$L$4,TableEnrOnly!$L$10,TableEnrOnly!$L$17,TableEnrOnly!$L$23)</c:f>
              <c:numCache>
                <c:formatCode>#,##0</c:formatCode>
                <c:ptCount val="4"/>
                <c:pt idx="0">
                  <c:v>22738</c:v>
                </c:pt>
                <c:pt idx="1">
                  <c:v>6164</c:v>
                </c:pt>
                <c:pt idx="2">
                  <c:v>1877</c:v>
                </c:pt>
                <c:pt idx="3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9C-49EE-8D1F-9BDE9A6A44F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25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 panose="020B0604020202020204" pitchFamily="34" charset="0"/>
              </a:defRPr>
            </a:pPr>
            <a:r>
              <a:rPr lang="en-US" sz="900">
                <a:latin typeface="+mj-lt"/>
                <a:cs typeface="Arial" panose="020B0604020202020204" pitchFamily="34" charset="0"/>
              </a:rPr>
              <a:t>Annual Percent Change in Headcount Enrollment</a:t>
            </a:r>
          </a:p>
        </c:rich>
      </c:tx>
      <c:layout>
        <c:manualLayout>
          <c:xMode val="edge"/>
          <c:yMode val="edge"/>
          <c:x val="0.18938346348663301"/>
          <c:y val="6.105317916341539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+mj-lt"/>
              <a:ea typeface="Arial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52967320254997"/>
          <c:y val="0.15278733870840996"/>
          <c:w val="0.8283605465329571"/>
          <c:h val="0.68770804846998912"/>
        </c:manualLayout>
      </c:layout>
      <c:lineChart>
        <c:grouping val="standard"/>
        <c:varyColors val="0"/>
        <c:ser>
          <c:idx val="0"/>
          <c:order val="0"/>
          <c:tx>
            <c:strRef>
              <c:f>TableEnrOnly!$A$55</c:f>
              <c:strCache>
                <c:ptCount val="1"/>
                <c:pt idx="0">
                  <c:v>Undergraduate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TableEnrOnly!$C$54:$L$54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2016</c:v>
                </c:pt>
                <c:pt idx="9">
                  <c:v>2024</c:v>
                </c:pt>
              </c:numCache>
            </c:numRef>
          </c:cat>
          <c:val>
            <c:numRef>
              <c:f>TableEnrOnly!$C$55:$L$55</c:f>
              <c:numCache>
                <c:formatCode>0.0%</c:formatCode>
                <c:ptCount val="10"/>
                <c:pt idx="0">
                  <c:v>4.5683679899180846E-2</c:v>
                </c:pt>
                <c:pt idx="1">
                  <c:v>4.8293375801661431E-2</c:v>
                </c:pt>
                <c:pt idx="2">
                  <c:v>3.2436871278998152E-3</c:v>
                </c:pt>
                <c:pt idx="3">
                  <c:v>-2.1486453302774822E-2</c:v>
                </c:pt>
                <c:pt idx="4">
                  <c:v>-2.0828976536032457E-2</c:v>
                </c:pt>
                <c:pt idx="5">
                  <c:v>-4.7285464098073555E-2</c:v>
                </c:pt>
                <c:pt idx="6">
                  <c:v>-3.1205164992826398E-2</c:v>
                </c:pt>
                <c:pt idx="7">
                  <c:v>1.6891891891891893E-2</c:v>
                </c:pt>
                <c:pt idx="8">
                  <c:v>7.1451326628134528E-3</c:v>
                </c:pt>
                <c:pt idx="9">
                  <c:v>2.7474017171260731E-2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9-470B-928E-B487D3FE4629}"/>
            </c:ext>
          </c:extLst>
        </c:ser>
        <c:ser>
          <c:idx val="2"/>
          <c:order val="1"/>
          <c:tx>
            <c:strRef>
              <c:f>TableEnrOnly!$A$56</c:f>
              <c:strCache>
                <c:ptCount val="1"/>
                <c:pt idx="0">
                  <c:v>Graduate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TableEnrOnly!$C$54:$L$54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2016</c:v>
                </c:pt>
                <c:pt idx="9">
                  <c:v>2024</c:v>
                </c:pt>
              </c:numCache>
            </c:numRef>
          </c:cat>
          <c:val>
            <c:numRef>
              <c:f>TableEnrOnly!$C$56:$L$56</c:f>
              <c:numCache>
                <c:formatCode>0.0%</c:formatCode>
                <c:ptCount val="10"/>
                <c:pt idx="0">
                  <c:v>-2.0390530499395196E-2</c:v>
                </c:pt>
                <c:pt idx="1">
                  <c:v>1.5875815840536249E-3</c:v>
                </c:pt>
                <c:pt idx="2">
                  <c:v>1.8316308559351884E-2</c:v>
                </c:pt>
                <c:pt idx="3">
                  <c:v>4.4967139398132136E-3</c:v>
                </c:pt>
                <c:pt idx="4">
                  <c:v>1.1363636363636364E-2</c:v>
                </c:pt>
                <c:pt idx="5">
                  <c:v>4.5454545454545456E-2</c:v>
                </c:pt>
                <c:pt idx="6">
                  <c:v>4.4618140368018241E-2</c:v>
                </c:pt>
                <c:pt idx="7">
                  <c:v>-4.0374123148869838E-2</c:v>
                </c:pt>
                <c:pt idx="8">
                  <c:v>-1.2508122157244964E-2</c:v>
                </c:pt>
                <c:pt idx="9">
                  <c:v>1.3982562921533147E-2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70B-928E-B487D3FE4629}"/>
            </c:ext>
          </c:extLst>
        </c:ser>
        <c:ser>
          <c:idx val="1"/>
          <c:order val="2"/>
          <c:tx>
            <c:strRef>
              <c:f>TableEnrOnly!$A$57</c:f>
              <c:strCache>
                <c:ptCount val="1"/>
                <c:pt idx="0">
                  <c:v>Professional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Ref>
              <c:f>TableEnrOnly!$C$54:$L$54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2016</c:v>
                </c:pt>
                <c:pt idx="9">
                  <c:v>2024</c:v>
                </c:pt>
              </c:numCache>
            </c:numRef>
          </c:cat>
          <c:val>
            <c:numRef>
              <c:f>TableEnrOnly!$C$57:$L$57</c:f>
              <c:numCache>
                <c:formatCode>0.0%</c:formatCode>
                <c:ptCount val="10"/>
                <c:pt idx="0">
                  <c:v>-7.1743929359823402E-3</c:v>
                </c:pt>
                <c:pt idx="1">
                  <c:v>2.0011117287381877E-2</c:v>
                </c:pt>
                <c:pt idx="2">
                  <c:v>6.5395095367847414E-3</c:v>
                </c:pt>
                <c:pt idx="3">
                  <c:v>-3.2485110990795887E-3</c:v>
                </c:pt>
                <c:pt idx="4">
                  <c:v>8.690928843020097E-3</c:v>
                </c:pt>
                <c:pt idx="5">
                  <c:v>8.6160473882606354E-3</c:v>
                </c:pt>
                <c:pt idx="6">
                  <c:v>6.9407367859049655E-3</c:v>
                </c:pt>
                <c:pt idx="7">
                  <c:v>0</c:v>
                </c:pt>
                <c:pt idx="8">
                  <c:v>-2.8101802757158005E-2</c:v>
                </c:pt>
                <c:pt idx="9">
                  <c:v>2.4004364429896344E-2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9-470B-928E-B487D3FE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87232"/>
        <c:axId val="220287624"/>
      </c:lineChart>
      <c:catAx>
        <c:axId val="220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22028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87624"/>
        <c:scaling>
          <c:orientation val="minMax"/>
          <c:max val="0.1"/>
          <c:min val="-0.1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Percent </a:t>
                </a:r>
              </a:p>
            </c:rich>
          </c:tx>
          <c:layout>
            <c:manualLayout>
              <c:xMode val="edge"/>
              <c:yMode val="edge"/>
              <c:x val="2.8424575451180211E-3"/>
              <c:y val="0.3312897005810391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220287232"/>
        <c:crosses val="autoZero"/>
        <c:crossBetween val="midCat"/>
        <c:majorUnit val="5.000000000000001E-2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238324833752336"/>
          <c:y val="0.18679742876451821"/>
          <c:w val="0.80867290794574176"/>
          <c:h val="0.126276649148604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Undergraduate</a:t>
            </a:r>
          </a:p>
        </c:rich>
      </c:tx>
      <c:layout>
        <c:manualLayout>
          <c:xMode val="edge"/>
          <c:yMode val="edge"/>
          <c:x val="0.23452401439510784"/>
          <c:y val="4.4391659375911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735564304461932E-2"/>
          <c:y val="0.18224190726159231"/>
          <c:w val="0.4751444110723273"/>
          <c:h val="0.64012510936132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317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FC-40C2-9793-46CF0E0EE7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FC-40C2-9793-46CF0E0EE7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FC-40C2-9793-46CF0E0EE7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0"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FC-40C2-9793-46CF0E0EE7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0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FC-40C2-9793-46CF0E0EE7C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FFC-40C2-9793-46CF0E0EE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ChartsEnrOnly!$Q$8:$Q$12</c:f>
              <c:strCache>
                <c:ptCount val="5"/>
                <c:pt idx="0">
                  <c:v>Freshmen</c:v>
                </c:pt>
                <c:pt idx="1">
                  <c:v>Sophomores</c:v>
                </c:pt>
                <c:pt idx="2">
                  <c:v>Juniors</c:v>
                </c:pt>
                <c:pt idx="3">
                  <c:v>Seniors</c:v>
                </c:pt>
                <c:pt idx="4">
                  <c:v>Unclassified</c:v>
                </c:pt>
              </c:strCache>
            </c:strRef>
          </c:cat>
          <c:val>
            <c:numRef>
              <c:f>ChartsEnrOnly!$S$8:$S$12</c:f>
              <c:numCache>
                <c:formatCode>0%</c:formatCode>
                <c:ptCount val="5"/>
                <c:pt idx="0">
                  <c:v>0.23361773243029291</c:v>
                </c:pt>
                <c:pt idx="1">
                  <c:v>0.23014337232826107</c:v>
                </c:pt>
                <c:pt idx="2">
                  <c:v>0.25217697246899462</c:v>
                </c:pt>
                <c:pt idx="3">
                  <c:v>0.26101680007036676</c:v>
                </c:pt>
                <c:pt idx="4">
                  <c:v>2.3045122702084617E-2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FC-40C2-9793-46CF0E0EE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Graduate</a:t>
            </a:r>
          </a:p>
        </c:rich>
      </c:tx>
      <c:layout>
        <c:manualLayout>
          <c:xMode val="edge"/>
          <c:yMode val="edge"/>
          <c:x val="0.31621737156273189"/>
          <c:y val="4.532584624884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9343832020997E-2"/>
          <c:y val="0.19195194350706163"/>
          <c:w val="0.45448118985126862"/>
          <c:h val="0.649258842644669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317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E-4C38-A833-507304F42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E-4C38-A833-507304F42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E-4C38-A833-507304F42D9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0E-4C38-A833-507304F42D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10E-4C38-A833-507304F42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ChartsEnrOnly!$Q$17:$Q$19</c:f>
              <c:strCache>
                <c:ptCount val="3"/>
                <c:pt idx="0">
                  <c:v>Master's</c:v>
                </c:pt>
                <c:pt idx="1">
                  <c:v>Doctoral</c:v>
                </c:pt>
                <c:pt idx="2">
                  <c:v>Other</c:v>
                </c:pt>
              </c:strCache>
            </c:strRef>
          </c:cat>
          <c:val>
            <c:numRef>
              <c:f>ChartsEnrOnly!$S$17:$S$19</c:f>
              <c:numCache>
                <c:formatCode>0%</c:formatCode>
                <c:ptCount val="3"/>
                <c:pt idx="0">
                  <c:v>0.54785853341985724</c:v>
                </c:pt>
                <c:pt idx="1">
                  <c:v>0.40395846852693057</c:v>
                </c:pt>
                <c:pt idx="2">
                  <c:v>4.8182998053212203E-2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0E-4C38-A833-507304F4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45" r="0.45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Professional</a:t>
            </a:r>
          </a:p>
        </c:rich>
      </c:tx>
      <c:layout>
        <c:manualLayout>
          <c:xMode val="edge"/>
          <c:yMode val="edge"/>
          <c:x val="0.24699360712690996"/>
          <c:y val="5.0857969101167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520341207349082E-2"/>
          <c:y val="0.17338238970128733"/>
          <c:w val="0.46154702537182851"/>
          <c:h val="0.659352893388326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317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8-462D-9FD1-8B4A3E062C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8-462D-9FD1-8B4A3E062C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08-462D-9FD1-8B4A3E062C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0"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8-462D-9FD1-8B4A3E062C6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08-462D-9FD1-8B4A3E062C6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008-462D-9FD1-8B4A3E062C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ChartsEnrOnly!$Q$23:$Q$26</c:f>
              <c:strCache>
                <c:ptCount val="4"/>
                <c:pt idx="0">
                  <c:v>Dentistry (DDS)</c:v>
                </c:pt>
                <c:pt idx="1">
                  <c:v>Law (JD)</c:v>
                </c:pt>
                <c:pt idx="2">
                  <c:v>Medicine (MD)</c:v>
                </c:pt>
                <c:pt idx="3">
                  <c:v>Pharmacy (PharmD)</c:v>
                </c:pt>
              </c:strCache>
            </c:strRef>
          </c:cat>
          <c:val>
            <c:numRef>
              <c:f>ChartsEnrOnly!$S$23:$S$26</c:f>
              <c:numCache>
                <c:formatCode>0%</c:formatCode>
                <c:ptCount val="4"/>
                <c:pt idx="0">
                  <c:v>0.17741076185402238</c:v>
                </c:pt>
                <c:pt idx="1">
                  <c:v>0.26744805540756528</c:v>
                </c:pt>
                <c:pt idx="2">
                  <c:v>0.35801811401172084</c:v>
                </c:pt>
                <c:pt idx="3">
                  <c:v>0.19712306872669152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8-462D-9FD1-8B4A3E06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7409525054181"/>
          <c:y val="0.90143021044525118"/>
          <c:w val="0.61407480314960627"/>
          <c:h val="7.417354080739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Post Graduate</a:t>
            </a:r>
          </a:p>
        </c:rich>
      </c:tx>
      <c:layout>
        <c:manualLayout>
          <c:xMode val="edge"/>
          <c:yMode val="edge"/>
          <c:x val="0.31880992724010765"/>
          <c:y val="5.394722366291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208661417322837E-2"/>
          <c:y val="0.18648981377327833"/>
          <c:w val="0.45621478565179352"/>
          <c:h val="0.651735408073990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31750"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0-4CE9-8041-E8A38B5E2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10-4CE9-8041-E8A38B5E2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0"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10-4CE9-8041-E8A38B5E2C3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D10-4CE9-8041-E8A38B5E2C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D10-4CE9-8041-E8A38B5E2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ChartsEnrOnly!$Q$30:$Q$32</c:f>
              <c:strCache>
                <c:ptCount val="3"/>
                <c:pt idx="0">
                  <c:v>Residents</c:v>
                </c:pt>
                <c:pt idx="1">
                  <c:v>Fellows</c:v>
                </c:pt>
                <c:pt idx="2">
                  <c:v>Post-Doctoral</c:v>
                </c:pt>
              </c:strCache>
            </c:strRef>
          </c:cat>
          <c:val>
            <c:numRef>
              <c:f>ChartsEnrOnly!$S$30:$S$32</c:f>
              <c:numCache>
                <c:formatCode>0%</c:formatCode>
                <c:ptCount val="3"/>
                <c:pt idx="0">
                  <c:v>0.61619718309859151</c:v>
                </c:pt>
                <c:pt idx="1">
                  <c:v>0.15422535211267605</c:v>
                </c:pt>
                <c:pt idx="2">
                  <c:v>0.22957746478873239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10-4CE9-8041-E8A38B5E2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</xdr:row>
      <xdr:rowOff>0</xdr:rowOff>
    </xdr:from>
    <xdr:to>
      <xdr:col>7</xdr:col>
      <xdr:colOff>0</xdr:colOff>
      <xdr:row>45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1813</xdr:rowOff>
    </xdr:from>
    <xdr:to>
      <xdr:col>4</xdr:col>
      <xdr:colOff>591911</xdr:colOff>
      <xdr:row>45</xdr:row>
      <xdr:rowOff>69213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35</xdr:row>
      <xdr:rowOff>9523</xdr:rowOff>
    </xdr:from>
    <xdr:to>
      <xdr:col>11</xdr:col>
      <xdr:colOff>571500</xdr:colOff>
      <xdr:row>45</xdr:row>
      <xdr:rowOff>81913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6</xdr:col>
      <xdr:colOff>320040</xdr:colOff>
      <xdr:row>20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7B6D4E-024A-4F9D-BA36-87BF74EBC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361951</xdr:colOff>
      <xdr:row>1</xdr:row>
      <xdr:rowOff>19049</xdr:rowOff>
    </xdr:from>
    <xdr:to>
      <xdr:col>12</xdr:col>
      <xdr:colOff>681991</xdr:colOff>
      <xdr:row>20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7A2C28-56D0-4126-8E3E-D7EC07704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19050</xdr:rowOff>
    </xdr:from>
    <xdr:to>
      <xdr:col>6</xdr:col>
      <xdr:colOff>320040</xdr:colOff>
      <xdr:row>40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4AB12A-7FBD-4B17-97D3-A54537E12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361951</xdr:colOff>
      <xdr:row>21</xdr:row>
      <xdr:rowOff>19050</xdr:rowOff>
    </xdr:from>
    <xdr:to>
      <xdr:col>12</xdr:col>
      <xdr:colOff>681991</xdr:colOff>
      <xdr:row>40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9FBFE7-1E0E-439E-A52D-E918B2A14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6</xdr:row>
      <xdr:rowOff>123826</xdr:rowOff>
    </xdr:from>
    <xdr:to>
      <xdr:col>6</xdr:col>
      <xdr:colOff>209551</xdr:colOff>
      <xdr:row>14</xdr:row>
      <xdr:rowOff>9526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F42A0E-1C05-432D-B630-50DC5E1E4C8A}"/>
            </a:ext>
          </a:extLst>
        </xdr:cNvPr>
        <xdr:cNvSpPr txBox="1"/>
      </xdr:nvSpPr>
      <xdr:spPr>
        <a:xfrm>
          <a:off x="2749550" y="1092201"/>
          <a:ext cx="1574801" cy="1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Freshmen	5,312 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Sophomores	5,233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Juniors	5,734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Seniors	5,935</a:t>
          </a:r>
        </a:p>
        <a:p>
          <a:pPr defTabSz="914400">
            <a:spcAft>
              <a:spcPts val="600"/>
            </a:spcAft>
            <a:tabLst>
              <a:tab pos="118872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Unclassified	524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	22,738</a:t>
          </a:r>
          <a:endParaRPr lang="en-US" sz="90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457200</xdr:colOff>
      <xdr:row>0</xdr:row>
      <xdr:rowOff>28574</xdr:rowOff>
    </xdr:from>
    <xdr:to>
      <xdr:col>8</xdr:col>
      <xdr:colOff>219075</xdr:colOff>
      <xdr:row>2</xdr:row>
      <xdr:rowOff>38099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01BB545-3746-402C-B3EB-65F37A5722C9}"/>
            </a:ext>
          </a:extLst>
        </xdr:cNvPr>
        <xdr:cNvSpPr txBox="1"/>
      </xdr:nvSpPr>
      <xdr:spPr>
        <a:xfrm>
          <a:off x="3200400" y="31749"/>
          <a:ext cx="25019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+mj-lt"/>
              <a:cs typeface="Arial" panose="020B0604020202020204" pitchFamily="34" charset="0"/>
            </a:rPr>
            <a:t>Fall 2024 Headcount Enrollment 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0.54774</cdr:x>
      <cdr:y>0.33069</cdr:y>
    </cdr:from>
    <cdr:to>
      <cdr:x>0.8875</cdr:x>
      <cdr:y>0.63393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504266" y="1058338"/>
          <a:ext cx="1553383" cy="970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Master's	3,377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Doctoral	2,490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Other	297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	6,164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0.53809</cdr:x>
      <cdr:y>0.35647</cdr:y>
    </cdr:from>
    <cdr:to>
      <cdr:x>0.87083</cdr:x>
      <cdr:y>0.68452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460162" y="1140848"/>
          <a:ext cx="1521287" cy="1049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Dentistry 	333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Law	502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Medicine	672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Pharmacy	370</a:t>
          </a:r>
        </a:p>
        <a:p xmlns:a="http://schemas.openxmlformats.org/drawingml/2006/main">
          <a:pPr>
            <a:spcAft>
              <a:spcPts val="300"/>
            </a:spcAft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 	1,877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0.54989</cdr:x>
      <cdr:y>0.36935</cdr:y>
    </cdr:from>
    <cdr:to>
      <cdr:x>0.91772</cdr:x>
      <cdr:y>0.63482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514097" y="1182065"/>
          <a:ext cx="1681725" cy="849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Residents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	875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Fello</a:t>
          </a:r>
          <a:r>
            <a:rPr lang="en-US" sz="900" baseline="0">
              <a:latin typeface="+mn-lt"/>
              <a:cs typeface="Arial" panose="020B0604020202020204" pitchFamily="34" charset="0"/>
            </a:rPr>
            <a:t>ws </a:t>
          </a:r>
          <a:r>
            <a:rPr lang="en-US" sz="900">
              <a:latin typeface="+mn-lt"/>
              <a:cs typeface="Arial" panose="020B0604020202020204" pitchFamily="34" charset="0"/>
            </a:rPr>
            <a:t> 	219    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Post Doctoral 	326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  	1,420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countByLev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2.5" x14ac:dyDescent="0.25"/>
  <cols>
    <col min="1" max="1" width="5.58203125" style="1" customWidth="1"/>
    <col min="2" max="2" width="14.33203125" style="1" customWidth="1"/>
    <col min="3" max="7" width="9" style="1"/>
    <col min="8" max="12" width="9" style="1" customWidth="1"/>
    <col min="13" max="16384" width="9" style="1"/>
  </cols>
  <sheetData>
    <row r="1" spans="1:13" ht="14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</row>
    <row r="2" spans="1:13" ht="6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1"/>
    </row>
    <row r="3" spans="1:13" x14ac:dyDescent="0.25">
      <c r="A3" s="5" t="s">
        <v>1</v>
      </c>
      <c r="B3" s="6"/>
      <c r="C3" s="7">
        <v>2015</v>
      </c>
      <c r="D3" s="7">
        <v>2016</v>
      </c>
      <c r="E3" s="7">
        <v>2017</v>
      </c>
      <c r="F3" s="7">
        <v>2018</v>
      </c>
      <c r="G3" s="7">
        <v>2019</v>
      </c>
      <c r="H3" s="7">
        <v>2020</v>
      </c>
      <c r="I3" s="7">
        <v>2021</v>
      </c>
      <c r="J3" s="7">
        <v>2022</v>
      </c>
      <c r="K3" s="7">
        <v>2023</v>
      </c>
      <c r="L3" s="7">
        <v>2024</v>
      </c>
      <c r="M3" s="11"/>
    </row>
    <row r="4" spans="1:13" x14ac:dyDescent="0.25">
      <c r="A4" s="9" t="s">
        <v>2</v>
      </c>
      <c r="B4" s="8"/>
      <c r="C4" s="10">
        <f t="shared" ref="C4:K4" si="0">SUM(C5:C9)</f>
        <v>23233</v>
      </c>
      <c r="D4" s="10">
        <f t="shared" si="0"/>
        <v>24355</v>
      </c>
      <c r="E4" s="10">
        <f t="shared" si="0"/>
        <v>24434</v>
      </c>
      <c r="F4" s="10">
        <f t="shared" si="0"/>
        <v>23909</v>
      </c>
      <c r="G4" s="10">
        <f t="shared" si="0"/>
        <v>23411</v>
      </c>
      <c r="H4" s="10">
        <f t="shared" si="0"/>
        <v>22304</v>
      </c>
      <c r="I4" s="10">
        <f t="shared" si="0"/>
        <v>21608</v>
      </c>
      <c r="J4" s="10">
        <f t="shared" si="0"/>
        <v>21973</v>
      </c>
      <c r="K4" s="10">
        <f t="shared" ref="K4:L4" si="1">SUM(K5:K9)</f>
        <v>22130</v>
      </c>
      <c r="L4" s="10">
        <f t="shared" si="1"/>
        <v>22738</v>
      </c>
      <c r="M4" s="11"/>
    </row>
    <row r="5" spans="1:13" x14ac:dyDescent="0.25">
      <c r="A5" s="8"/>
      <c r="B5" s="9" t="s">
        <v>3</v>
      </c>
      <c r="C5" s="12">
        <v>6336</v>
      </c>
      <c r="D5" s="12">
        <v>6691</v>
      </c>
      <c r="E5" s="12">
        <v>5921</v>
      </c>
      <c r="F5" s="12">
        <v>5474</v>
      </c>
      <c r="G5" s="12">
        <v>5355</v>
      </c>
      <c r="H5" s="12">
        <v>4819</v>
      </c>
      <c r="I5" s="12">
        <v>4783</v>
      </c>
      <c r="J5" s="12">
        <v>5561</v>
      </c>
      <c r="K5" s="12">
        <v>5322</v>
      </c>
      <c r="L5" s="12">
        <v>5312</v>
      </c>
      <c r="M5" s="11"/>
    </row>
    <row r="6" spans="1:13" x14ac:dyDescent="0.25">
      <c r="A6" s="8"/>
      <c r="B6" s="9" t="s">
        <v>4</v>
      </c>
      <c r="C6" s="12">
        <v>4687</v>
      </c>
      <c r="D6" s="12">
        <v>5277</v>
      </c>
      <c r="E6" s="12">
        <v>5664</v>
      </c>
      <c r="F6" s="12">
        <v>5163</v>
      </c>
      <c r="G6" s="12">
        <v>5056</v>
      </c>
      <c r="H6" s="12">
        <v>5002</v>
      </c>
      <c r="I6" s="12">
        <v>4720</v>
      </c>
      <c r="J6" s="12">
        <v>4589</v>
      </c>
      <c r="K6" s="12">
        <v>5093</v>
      </c>
      <c r="L6" s="12">
        <v>5233</v>
      </c>
      <c r="M6" s="11"/>
    </row>
    <row r="7" spans="1:13" x14ac:dyDescent="0.25">
      <c r="A7" s="8"/>
      <c r="B7" s="9" t="s">
        <v>5</v>
      </c>
      <c r="C7" s="12">
        <v>5194</v>
      </c>
      <c r="D7" s="12">
        <v>5234</v>
      </c>
      <c r="E7" s="12">
        <v>5938</v>
      </c>
      <c r="F7" s="12">
        <v>6137</v>
      </c>
      <c r="G7" s="12">
        <v>5672</v>
      </c>
      <c r="H7" s="12">
        <v>5648</v>
      </c>
      <c r="I7" s="12">
        <v>5523</v>
      </c>
      <c r="J7" s="12">
        <v>5190</v>
      </c>
      <c r="K7" s="12">
        <v>5308</v>
      </c>
      <c r="L7" s="12">
        <v>5734</v>
      </c>
      <c r="M7" s="11"/>
    </row>
    <row r="8" spans="1:13" x14ac:dyDescent="0.25">
      <c r="A8" s="8"/>
      <c r="B8" s="9" t="s">
        <v>6</v>
      </c>
      <c r="C8" s="12">
        <v>5664</v>
      </c>
      <c r="D8" s="12">
        <v>5670</v>
      </c>
      <c r="E8" s="12">
        <v>5712</v>
      </c>
      <c r="F8" s="12">
        <v>6508</v>
      </c>
      <c r="G8" s="12">
        <v>6708</v>
      </c>
      <c r="H8" s="12">
        <v>6372</v>
      </c>
      <c r="I8" s="12">
        <v>6117</v>
      </c>
      <c r="J8" s="12">
        <v>6146</v>
      </c>
      <c r="K8" s="12">
        <v>5928</v>
      </c>
      <c r="L8" s="12">
        <v>5935</v>
      </c>
      <c r="M8" s="11"/>
    </row>
    <row r="9" spans="1:13" x14ac:dyDescent="0.25">
      <c r="A9" s="13"/>
      <c r="B9" s="13" t="s">
        <v>7</v>
      </c>
      <c r="C9" s="15">
        <v>1352</v>
      </c>
      <c r="D9" s="15">
        <v>1483</v>
      </c>
      <c r="E9" s="15">
        <v>1199</v>
      </c>
      <c r="F9" s="15">
        <v>627</v>
      </c>
      <c r="G9" s="15">
        <v>620</v>
      </c>
      <c r="H9" s="15">
        <v>463</v>
      </c>
      <c r="I9" s="15">
        <v>465</v>
      </c>
      <c r="J9" s="15">
        <v>487</v>
      </c>
      <c r="K9" s="15">
        <v>479</v>
      </c>
      <c r="L9" s="15">
        <v>524</v>
      </c>
      <c r="M9" s="11"/>
    </row>
    <row r="10" spans="1:13" x14ac:dyDescent="0.25">
      <c r="A10" s="8" t="s">
        <v>8</v>
      </c>
      <c r="B10" s="8"/>
      <c r="C10" s="14">
        <f t="shared" ref="C10:K10" si="2">+C11+C12+C16</f>
        <v>5669</v>
      </c>
      <c r="D10" s="14">
        <f t="shared" si="2"/>
        <v>5678</v>
      </c>
      <c r="E10" s="14">
        <f t="shared" si="2"/>
        <v>5782</v>
      </c>
      <c r="F10" s="14">
        <f t="shared" si="2"/>
        <v>5808</v>
      </c>
      <c r="G10" s="14">
        <f t="shared" si="2"/>
        <v>5874</v>
      </c>
      <c r="H10" s="14">
        <f t="shared" si="2"/>
        <v>6141</v>
      </c>
      <c r="I10" s="14">
        <f t="shared" si="2"/>
        <v>6415</v>
      </c>
      <c r="J10" s="14">
        <f t="shared" si="2"/>
        <v>6156</v>
      </c>
      <c r="K10" s="14">
        <f t="shared" si="2"/>
        <v>6079</v>
      </c>
      <c r="L10" s="14">
        <f t="shared" ref="K10:L10" si="3">+L11+L12+L16</f>
        <v>6164</v>
      </c>
      <c r="M10" s="11"/>
    </row>
    <row r="11" spans="1:13" x14ac:dyDescent="0.25">
      <c r="A11" s="8"/>
      <c r="B11" s="8" t="s">
        <v>9</v>
      </c>
      <c r="C11" s="12">
        <v>2606</v>
      </c>
      <c r="D11" s="12">
        <v>2652</v>
      </c>
      <c r="E11" s="12">
        <v>2829</v>
      </c>
      <c r="F11" s="12">
        <v>2848</v>
      </c>
      <c r="G11" s="12">
        <v>3066</v>
      </c>
      <c r="H11" s="12">
        <v>3485</v>
      </c>
      <c r="I11" s="12">
        <v>3663</v>
      </c>
      <c r="J11" s="12">
        <v>3492</v>
      </c>
      <c r="K11" s="12">
        <v>3363</v>
      </c>
      <c r="L11" s="12">
        <v>3377</v>
      </c>
      <c r="M11" s="11"/>
    </row>
    <row r="12" spans="1:13" x14ac:dyDescent="0.25">
      <c r="A12" s="8"/>
      <c r="B12" s="48" t="s">
        <v>10</v>
      </c>
      <c r="C12" s="46">
        <f t="shared" ref="C12:K12" si="4">+C13+C14+C15</f>
        <v>2567</v>
      </c>
      <c r="D12" s="46">
        <f t="shared" si="4"/>
        <v>2499</v>
      </c>
      <c r="E12" s="46">
        <f t="shared" si="4"/>
        <v>2424</v>
      </c>
      <c r="F12" s="46">
        <f t="shared" si="4"/>
        <v>2383</v>
      </c>
      <c r="G12" s="46">
        <f t="shared" si="4"/>
        <v>2359</v>
      </c>
      <c r="H12" s="46">
        <f t="shared" si="4"/>
        <v>2357</v>
      </c>
      <c r="I12" s="46">
        <f t="shared" si="4"/>
        <v>2457</v>
      </c>
      <c r="J12" s="46">
        <f t="shared" si="4"/>
        <v>2400</v>
      </c>
      <c r="K12" s="46">
        <f t="shared" si="4"/>
        <v>2414</v>
      </c>
      <c r="L12" s="46">
        <f t="shared" ref="L12" si="5">+L13+L14+L15</f>
        <v>2490</v>
      </c>
      <c r="M12" s="11"/>
    </row>
    <row r="13" spans="1:13" x14ac:dyDescent="0.25">
      <c r="A13" s="8"/>
      <c r="B13" s="45" t="s">
        <v>33</v>
      </c>
      <c r="C13" s="29">
        <v>2125</v>
      </c>
      <c r="D13" s="29">
        <v>2039</v>
      </c>
      <c r="E13" s="29">
        <v>1965</v>
      </c>
      <c r="F13" s="29">
        <v>1928</v>
      </c>
      <c r="G13" s="29">
        <v>1889</v>
      </c>
      <c r="H13" s="29">
        <v>1864</v>
      </c>
      <c r="I13" s="29">
        <v>1914</v>
      </c>
      <c r="J13" s="29">
        <v>1844</v>
      </c>
      <c r="K13" s="29">
        <v>1854</v>
      </c>
      <c r="L13" s="29">
        <v>1906</v>
      </c>
      <c r="M13" s="11"/>
    </row>
    <row r="14" spans="1:13" x14ac:dyDescent="0.25">
      <c r="A14" s="8"/>
      <c r="B14" s="45" t="s">
        <v>29</v>
      </c>
      <c r="C14" s="29">
        <v>326</v>
      </c>
      <c r="D14" s="29">
        <v>348</v>
      </c>
      <c r="E14" s="29">
        <v>341</v>
      </c>
      <c r="F14" s="29">
        <v>350</v>
      </c>
      <c r="G14" s="29">
        <v>366</v>
      </c>
      <c r="H14" s="29">
        <v>370</v>
      </c>
      <c r="I14" s="29">
        <v>408</v>
      </c>
      <c r="J14" s="29">
        <v>404</v>
      </c>
      <c r="K14" s="29">
        <v>407</v>
      </c>
      <c r="L14" s="29">
        <v>420</v>
      </c>
      <c r="M14" s="11"/>
    </row>
    <row r="15" spans="1:13" x14ac:dyDescent="0.25">
      <c r="A15" s="8"/>
      <c r="B15" s="49" t="s">
        <v>11</v>
      </c>
      <c r="C15" s="47">
        <v>116</v>
      </c>
      <c r="D15" s="47">
        <v>112</v>
      </c>
      <c r="E15" s="47">
        <v>118</v>
      </c>
      <c r="F15" s="47">
        <v>105</v>
      </c>
      <c r="G15" s="47">
        <v>104</v>
      </c>
      <c r="H15" s="47">
        <v>123</v>
      </c>
      <c r="I15" s="47">
        <v>135</v>
      </c>
      <c r="J15" s="47">
        <v>152</v>
      </c>
      <c r="K15" s="47">
        <v>153</v>
      </c>
      <c r="L15" s="47">
        <v>164</v>
      </c>
      <c r="M15" s="11"/>
    </row>
    <row r="16" spans="1:13" x14ac:dyDescent="0.25">
      <c r="A16" s="13"/>
      <c r="B16" s="13" t="s">
        <v>11</v>
      </c>
      <c r="C16" s="15">
        <v>496</v>
      </c>
      <c r="D16" s="15">
        <v>527</v>
      </c>
      <c r="E16" s="15">
        <v>529</v>
      </c>
      <c r="F16" s="15">
        <v>577</v>
      </c>
      <c r="G16" s="15">
        <v>449</v>
      </c>
      <c r="H16" s="15">
        <v>299</v>
      </c>
      <c r="I16" s="15">
        <v>295</v>
      </c>
      <c r="J16" s="15">
        <v>264</v>
      </c>
      <c r="K16" s="15">
        <v>302</v>
      </c>
      <c r="L16" s="15">
        <v>297</v>
      </c>
      <c r="M16" s="11"/>
    </row>
    <row r="17" spans="1:13" x14ac:dyDescent="0.25">
      <c r="A17" s="8" t="s">
        <v>12</v>
      </c>
      <c r="B17" s="8"/>
      <c r="C17" s="14">
        <f t="shared" ref="C17:I17" si="6">SUM(C18:C21)</f>
        <v>1799</v>
      </c>
      <c r="D17" s="14">
        <f t="shared" si="6"/>
        <v>1835</v>
      </c>
      <c r="E17" s="14">
        <f t="shared" si="6"/>
        <v>1847</v>
      </c>
      <c r="F17" s="14">
        <f t="shared" si="6"/>
        <v>1841</v>
      </c>
      <c r="G17" s="14">
        <f t="shared" si="6"/>
        <v>1857</v>
      </c>
      <c r="H17" s="14">
        <f t="shared" si="6"/>
        <v>1873</v>
      </c>
      <c r="I17" s="14">
        <f t="shared" ref="I17:J17" si="7">SUM(I18:I21)</f>
        <v>1886</v>
      </c>
      <c r="J17" s="14">
        <f t="shared" si="7"/>
        <v>1886</v>
      </c>
      <c r="K17" s="14">
        <f t="shared" ref="K17:L17" si="8">SUM(K18:K21)</f>
        <v>1833</v>
      </c>
      <c r="L17" s="14">
        <f t="shared" si="8"/>
        <v>1877</v>
      </c>
      <c r="M17" s="11"/>
    </row>
    <row r="18" spans="1:13" x14ac:dyDescent="0.25">
      <c r="A18" s="8"/>
      <c r="B18" s="8" t="s">
        <v>13</v>
      </c>
      <c r="C18" s="12">
        <v>322</v>
      </c>
      <c r="D18" s="12">
        <v>323</v>
      </c>
      <c r="E18" s="12">
        <v>329</v>
      </c>
      <c r="F18" s="12">
        <v>331</v>
      </c>
      <c r="G18" s="12">
        <v>334</v>
      </c>
      <c r="H18" s="12">
        <v>327</v>
      </c>
      <c r="I18" s="12">
        <v>332</v>
      </c>
      <c r="J18" s="12">
        <v>334</v>
      </c>
      <c r="K18" s="12">
        <v>325</v>
      </c>
      <c r="L18" s="12">
        <v>333</v>
      </c>
      <c r="M18" s="11"/>
    </row>
    <row r="19" spans="1:13" x14ac:dyDescent="0.25">
      <c r="A19" s="8"/>
      <c r="B19" s="8" t="s">
        <v>14</v>
      </c>
      <c r="C19" s="12">
        <v>392</v>
      </c>
      <c r="D19" s="12">
        <v>426</v>
      </c>
      <c r="E19" s="12">
        <v>419</v>
      </c>
      <c r="F19" s="12">
        <v>422</v>
      </c>
      <c r="G19" s="12">
        <v>431</v>
      </c>
      <c r="H19" s="12">
        <v>474</v>
      </c>
      <c r="I19" s="12">
        <v>501</v>
      </c>
      <c r="J19" s="12">
        <v>500</v>
      </c>
      <c r="K19" s="12">
        <v>492</v>
      </c>
      <c r="L19" s="12">
        <v>502</v>
      </c>
      <c r="M19" s="11"/>
    </row>
    <row r="20" spans="1:13" x14ac:dyDescent="0.25">
      <c r="A20" s="8"/>
      <c r="B20" s="8" t="s">
        <v>15</v>
      </c>
      <c r="C20" s="12">
        <v>657</v>
      </c>
      <c r="D20" s="12">
        <v>658</v>
      </c>
      <c r="E20" s="12">
        <v>668</v>
      </c>
      <c r="F20" s="12">
        <v>663</v>
      </c>
      <c r="G20" s="12">
        <v>666</v>
      </c>
      <c r="H20" s="12">
        <v>657</v>
      </c>
      <c r="I20" s="12">
        <v>667</v>
      </c>
      <c r="J20" s="12">
        <v>663</v>
      </c>
      <c r="K20" s="12">
        <v>658</v>
      </c>
      <c r="L20" s="12">
        <v>672</v>
      </c>
      <c r="M20" s="11"/>
    </row>
    <row r="21" spans="1:13" x14ac:dyDescent="0.25">
      <c r="A21" s="6"/>
      <c r="B21" s="13" t="s">
        <v>16</v>
      </c>
      <c r="C21" s="15">
        <v>428</v>
      </c>
      <c r="D21" s="15">
        <v>428</v>
      </c>
      <c r="E21" s="15">
        <v>431</v>
      </c>
      <c r="F21" s="15">
        <v>425</v>
      </c>
      <c r="G21" s="15">
        <v>426</v>
      </c>
      <c r="H21" s="15">
        <v>415</v>
      </c>
      <c r="I21" s="15">
        <v>386</v>
      </c>
      <c r="J21" s="15">
        <v>389</v>
      </c>
      <c r="K21" s="15">
        <v>358</v>
      </c>
      <c r="L21" s="15">
        <v>370</v>
      </c>
      <c r="M21" s="11"/>
    </row>
    <row r="22" spans="1:13" x14ac:dyDescent="0.25">
      <c r="A22" s="40" t="s">
        <v>34</v>
      </c>
      <c r="B22" s="41"/>
      <c r="C22" s="42">
        <f t="shared" ref="C22:K22" si="9">+C27-C23</f>
        <v>30701</v>
      </c>
      <c r="D22" s="42">
        <f t="shared" si="9"/>
        <v>31868</v>
      </c>
      <c r="E22" s="42">
        <f t="shared" si="9"/>
        <v>32063</v>
      </c>
      <c r="F22" s="42">
        <f t="shared" si="9"/>
        <v>31558</v>
      </c>
      <c r="G22" s="42">
        <f t="shared" si="9"/>
        <v>31142</v>
      </c>
      <c r="H22" s="42">
        <f t="shared" si="9"/>
        <v>30318</v>
      </c>
      <c r="I22" s="42">
        <f t="shared" si="9"/>
        <v>29909</v>
      </c>
      <c r="J22" s="42">
        <f t="shared" si="9"/>
        <v>30015</v>
      </c>
      <c r="K22" s="42">
        <f t="shared" si="9"/>
        <v>30042</v>
      </c>
      <c r="L22" s="42">
        <f t="shared" ref="K22:L22" si="10">+L27-L23</f>
        <v>30779</v>
      </c>
      <c r="M22" s="11"/>
    </row>
    <row r="23" spans="1:13" x14ac:dyDescent="0.25">
      <c r="A23" s="8" t="s">
        <v>17</v>
      </c>
      <c r="B23" s="8"/>
      <c r="C23" s="14">
        <f t="shared" ref="C23:K23" si="11">SUM(C24:C26)</f>
        <v>1306</v>
      </c>
      <c r="D23" s="14">
        <f t="shared" si="11"/>
        <v>1323</v>
      </c>
      <c r="E23" s="14">
        <f t="shared" si="11"/>
        <v>1398</v>
      </c>
      <c r="F23" s="14">
        <f t="shared" si="11"/>
        <v>1292</v>
      </c>
      <c r="G23" s="14">
        <f t="shared" si="11"/>
        <v>1295</v>
      </c>
      <c r="H23" s="14">
        <f t="shared" si="11"/>
        <v>1282</v>
      </c>
      <c r="I23" s="14">
        <f t="shared" si="11"/>
        <v>1297</v>
      </c>
      <c r="J23" s="14">
        <f t="shared" si="11"/>
        <v>1302</v>
      </c>
      <c r="K23" s="14">
        <f t="shared" ref="K23:L23" si="12">SUM(K24:K26)</f>
        <v>1410</v>
      </c>
      <c r="L23" s="14">
        <f t="shared" si="12"/>
        <v>1420</v>
      </c>
      <c r="M23" s="11"/>
    </row>
    <row r="24" spans="1:13" x14ac:dyDescent="0.25">
      <c r="A24" s="8"/>
      <c r="B24" s="8" t="s">
        <v>18</v>
      </c>
      <c r="C24" s="12">
        <v>783</v>
      </c>
      <c r="D24" s="12">
        <v>822</v>
      </c>
      <c r="E24" s="12">
        <v>906</v>
      </c>
      <c r="F24" s="12">
        <v>806</v>
      </c>
      <c r="G24" s="12">
        <v>823</v>
      </c>
      <c r="H24" s="12">
        <v>789</v>
      </c>
      <c r="I24" s="12">
        <v>813</v>
      </c>
      <c r="J24" s="12">
        <v>824</v>
      </c>
      <c r="K24" s="12">
        <v>884</v>
      </c>
      <c r="L24" s="12">
        <v>875</v>
      </c>
      <c r="M24" s="11"/>
    </row>
    <row r="25" spans="1:13" x14ac:dyDescent="0.25">
      <c r="A25" s="8"/>
      <c r="B25" s="8" t="s">
        <v>19</v>
      </c>
      <c r="C25" s="12">
        <v>176</v>
      </c>
      <c r="D25" s="12">
        <v>185</v>
      </c>
      <c r="E25" s="12">
        <v>195</v>
      </c>
      <c r="F25" s="12">
        <v>195</v>
      </c>
      <c r="G25" s="12">
        <v>191</v>
      </c>
      <c r="H25" s="12">
        <v>200</v>
      </c>
      <c r="I25" s="12">
        <v>206</v>
      </c>
      <c r="J25" s="12">
        <v>209</v>
      </c>
      <c r="K25" s="12">
        <v>221</v>
      </c>
      <c r="L25" s="12">
        <v>219</v>
      </c>
      <c r="M25" s="11"/>
    </row>
    <row r="26" spans="1:13" x14ac:dyDescent="0.25">
      <c r="A26" s="8"/>
      <c r="B26" s="8" t="s">
        <v>20</v>
      </c>
      <c r="C26" s="12">
        <v>347</v>
      </c>
      <c r="D26" s="12">
        <v>316</v>
      </c>
      <c r="E26" s="12">
        <v>297</v>
      </c>
      <c r="F26" s="12">
        <v>291</v>
      </c>
      <c r="G26" s="12">
        <v>281</v>
      </c>
      <c r="H26" s="12">
        <v>293</v>
      </c>
      <c r="I26" s="12">
        <v>278</v>
      </c>
      <c r="J26" s="12">
        <v>269</v>
      </c>
      <c r="K26" s="12">
        <v>305</v>
      </c>
      <c r="L26" s="12">
        <v>326</v>
      </c>
      <c r="M26" s="11"/>
    </row>
    <row r="27" spans="1:13" x14ac:dyDescent="0.25">
      <c r="A27" s="43" t="s">
        <v>21</v>
      </c>
      <c r="B27" s="44"/>
      <c r="C27" s="42">
        <f t="shared" ref="C27:K27" si="13">SUM(C23,C17,C10,C4)</f>
        <v>32007</v>
      </c>
      <c r="D27" s="42">
        <f t="shared" si="13"/>
        <v>33191</v>
      </c>
      <c r="E27" s="42">
        <f t="shared" si="13"/>
        <v>33461</v>
      </c>
      <c r="F27" s="42">
        <f t="shared" si="13"/>
        <v>32850</v>
      </c>
      <c r="G27" s="42">
        <f t="shared" si="13"/>
        <v>32437</v>
      </c>
      <c r="H27" s="42">
        <f t="shared" si="13"/>
        <v>31600</v>
      </c>
      <c r="I27" s="42">
        <f t="shared" si="13"/>
        <v>31206</v>
      </c>
      <c r="J27" s="42">
        <f t="shared" si="13"/>
        <v>31317</v>
      </c>
      <c r="K27" s="42">
        <f t="shared" si="13"/>
        <v>31452</v>
      </c>
      <c r="L27" s="42">
        <f t="shared" ref="K27:L27" si="14">SUM(L23,L17,L10,L4)</f>
        <v>32199</v>
      </c>
      <c r="M27" s="11"/>
    </row>
    <row r="28" spans="1:13" x14ac:dyDescent="0.25">
      <c r="A28" s="16" t="s">
        <v>22</v>
      </c>
      <c r="B28" s="17"/>
      <c r="C28" s="38">
        <f t="shared" ref="C28:K28" si="15">(C4/C$27)</f>
        <v>0.72587246539819417</v>
      </c>
      <c r="D28" s="38">
        <f t="shared" si="15"/>
        <v>0.7337832544967009</v>
      </c>
      <c r="E28" s="38">
        <f t="shared" si="15"/>
        <v>0.73022324497175817</v>
      </c>
      <c r="F28" s="38">
        <f t="shared" si="15"/>
        <v>0.72782343987823439</v>
      </c>
      <c r="G28" s="38">
        <f t="shared" si="15"/>
        <v>0.72173752196565655</v>
      </c>
      <c r="H28" s="38">
        <f t="shared" si="15"/>
        <v>0.70582278481012661</v>
      </c>
      <c r="I28" s="38">
        <f t="shared" si="15"/>
        <v>0.69243094276741657</v>
      </c>
      <c r="J28" s="38">
        <f t="shared" si="15"/>
        <v>0.70163170163170163</v>
      </c>
      <c r="K28" s="38">
        <f t="shared" si="15"/>
        <v>0.70361185298232232</v>
      </c>
      <c r="L28" s="38">
        <f t="shared" ref="K28:L28" si="16">(L4/L$27)</f>
        <v>0.70617099909935088</v>
      </c>
      <c r="M28" s="11"/>
    </row>
    <row r="29" spans="1:13" x14ac:dyDescent="0.25">
      <c r="A29" s="16" t="s">
        <v>23</v>
      </c>
      <c r="B29" s="17"/>
      <c r="C29" s="38">
        <f t="shared" ref="C29:K29" si="17">(C10/C$27)</f>
        <v>0.17711750554566189</v>
      </c>
      <c r="D29" s="38">
        <f t="shared" si="17"/>
        <v>0.17107047091078906</v>
      </c>
      <c r="E29" s="38">
        <f t="shared" si="17"/>
        <v>0.17279818295926602</v>
      </c>
      <c r="F29" s="38">
        <f t="shared" si="17"/>
        <v>0.17680365296803652</v>
      </c>
      <c r="G29" s="38">
        <f t="shared" si="17"/>
        <v>0.18108949656256743</v>
      </c>
      <c r="H29" s="38">
        <f t="shared" si="17"/>
        <v>0.19433544303797468</v>
      </c>
      <c r="I29" s="38">
        <f t="shared" si="17"/>
        <v>0.20556944177401781</v>
      </c>
      <c r="J29" s="38">
        <f t="shared" si="17"/>
        <v>0.19657055273493629</v>
      </c>
      <c r="K29" s="38">
        <f t="shared" si="17"/>
        <v>0.19327864682691084</v>
      </c>
      <c r="L29" s="38">
        <f t="shared" ref="K29:L29" si="18">(L10/L$27)</f>
        <v>0.19143451659989441</v>
      </c>
      <c r="M29" s="11"/>
    </row>
    <row r="30" spans="1:13" x14ac:dyDescent="0.25">
      <c r="A30" s="16" t="s">
        <v>24</v>
      </c>
      <c r="B30" s="17"/>
      <c r="C30" s="38">
        <f t="shared" ref="C30:K30" si="19">(C17/C$27)</f>
        <v>5.620645483800419E-2</v>
      </c>
      <c r="D30" s="38">
        <f t="shared" si="19"/>
        <v>5.5286071525413517E-2</v>
      </c>
      <c r="E30" s="38">
        <f t="shared" si="19"/>
        <v>5.5198589402588087E-2</v>
      </c>
      <c r="F30" s="38">
        <f t="shared" si="19"/>
        <v>5.6042617960426179E-2</v>
      </c>
      <c r="G30" s="38">
        <f t="shared" si="19"/>
        <v>5.72494373709036E-2</v>
      </c>
      <c r="H30" s="38">
        <f t="shared" si="19"/>
        <v>5.9272151898734179E-2</v>
      </c>
      <c r="I30" s="38">
        <f t="shared" si="19"/>
        <v>6.0437095430365954E-2</v>
      </c>
      <c r="J30" s="38">
        <f t="shared" si="19"/>
        <v>6.0222882140690361E-2</v>
      </c>
      <c r="K30" s="38">
        <f t="shared" si="19"/>
        <v>5.8279282716520414E-2</v>
      </c>
      <c r="L30" s="38">
        <f t="shared" ref="K30:L30" si="20">(L17/L$27)</f>
        <v>5.8293735830305289E-2</v>
      </c>
      <c r="M30" s="11"/>
    </row>
    <row r="31" spans="1:13" x14ac:dyDescent="0.25">
      <c r="A31" s="18" t="s">
        <v>25</v>
      </c>
      <c r="B31" s="19"/>
      <c r="C31" s="39">
        <f t="shared" ref="C31:K31" si="21">(C23/C$27)</f>
        <v>4.0803574218139779E-2</v>
      </c>
      <c r="D31" s="39">
        <f t="shared" si="21"/>
        <v>3.9860203067096499E-2</v>
      </c>
      <c r="E31" s="39">
        <f t="shared" si="21"/>
        <v>4.1779982666387737E-2</v>
      </c>
      <c r="F31" s="39">
        <f t="shared" si="21"/>
        <v>3.9330289193302892E-2</v>
      </c>
      <c r="G31" s="39">
        <f t="shared" si="21"/>
        <v>3.9923544100872461E-2</v>
      </c>
      <c r="H31" s="39">
        <f t="shared" si="21"/>
        <v>4.0569620253164559E-2</v>
      </c>
      <c r="I31" s="39">
        <f t="shared" si="21"/>
        <v>4.1562520028199705E-2</v>
      </c>
      <c r="J31" s="39">
        <f t="shared" si="21"/>
        <v>4.1574863492671713E-2</v>
      </c>
      <c r="K31" s="39">
        <f t="shared" si="21"/>
        <v>4.4830217474246474E-2</v>
      </c>
      <c r="L31" s="39">
        <f t="shared" ref="K31:L31" si="22">(L23/L$27)</f>
        <v>4.410074847044939E-2</v>
      </c>
      <c r="M31" s="11"/>
    </row>
    <row r="32" spans="1:13" x14ac:dyDescent="0.25">
      <c r="A32" s="8" t="s">
        <v>31</v>
      </c>
      <c r="B32" s="4"/>
      <c r="C32" s="20"/>
      <c r="D32" s="20"/>
      <c r="E32" s="20"/>
      <c r="F32" s="20"/>
      <c r="G32" s="4"/>
      <c r="H32" s="4"/>
      <c r="I32" s="4"/>
      <c r="J32" s="4"/>
      <c r="K32" s="4"/>
      <c r="L32" s="4"/>
      <c r="M32" s="11"/>
    </row>
    <row r="33" spans="1:13" x14ac:dyDescent="0.25">
      <c r="A33" s="8" t="s">
        <v>32</v>
      </c>
      <c r="B33" s="4"/>
      <c r="C33" s="20"/>
      <c r="D33" s="20"/>
      <c r="E33" s="20"/>
      <c r="F33" s="20"/>
      <c r="G33" s="4"/>
      <c r="H33" s="4"/>
      <c r="I33" s="4"/>
      <c r="J33" s="4"/>
      <c r="K33" s="4"/>
      <c r="L33" s="4"/>
      <c r="M33" s="11"/>
    </row>
    <row r="34" spans="1:13" x14ac:dyDescent="0.25">
      <c r="A34" s="8" t="s">
        <v>35</v>
      </c>
      <c r="B34" s="4"/>
      <c r="C34" s="20"/>
      <c r="D34" s="20"/>
      <c r="E34" s="20"/>
      <c r="F34" s="20"/>
      <c r="G34" s="4"/>
      <c r="H34" s="4"/>
      <c r="I34" s="4"/>
      <c r="J34" s="4"/>
      <c r="K34" s="4"/>
      <c r="L34" s="4"/>
      <c r="M34" s="11"/>
    </row>
    <row r="35" spans="1:13" x14ac:dyDescent="0.25">
      <c r="A35" s="20"/>
      <c r="B35" s="4"/>
      <c r="C35" s="20"/>
      <c r="D35" s="20"/>
      <c r="E35" s="20"/>
      <c r="F35" s="20"/>
      <c r="G35" s="4"/>
      <c r="H35" s="4"/>
      <c r="I35" s="4"/>
      <c r="J35" s="4"/>
      <c r="K35" s="4"/>
      <c r="L35" s="4"/>
      <c r="M35" s="11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11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11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3.5" customHeight="1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4"/>
    </row>
    <row r="48" spans="1:13" ht="38.25" customHeight="1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37"/>
      <c r="L48" s="37"/>
      <c r="M48" s="4"/>
    </row>
    <row r="49" spans="1:13" x14ac:dyDescent="0.25">
      <c r="A49" s="35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4"/>
    </row>
    <row r="50" spans="1:13" x14ac:dyDescent="0.25">
      <c r="M50" s="4"/>
    </row>
    <row r="51" spans="1:13" x14ac:dyDescent="0.25">
      <c r="A51" s="4"/>
      <c r="B51" s="4"/>
      <c r="C51" s="21"/>
      <c r="D51" s="21"/>
      <c r="E51" s="21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4" t="s">
        <v>26</v>
      </c>
      <c r="B52" s="4"/>
      <c r="C52" s="22"/>
      <c r="D52" s="22"/>
      <c r="E52" s="22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5">
      <c r="A54" s="23"/>
      <c r="B54" s="23"/>
      <c r="C54" s="24">
        <f t="shared" ref="C54:J54" si="23">C3</f>
        <v>2015</v>
      </c>
      <c r="D54" s="24">
        <f t="shared" si="23"/>
        <v>2016</v>
      </c>
      <c r="E54" s="24">
        <f t="shared" si="23"/>
        <v>2017</v>
      </c>
      <c r="F54" s="24">
        <f t="shared" si="23"/>
        <v>2018</v>
      </c>
      <c r="G54" s="24">
        <f t="shared" si="23"/>
        <v>2019</v>
      </c>
      <c r="H54" s="24">
        <f t="shared" si="23"/>
        <v>2020</v>
      </c>
      <c r="I54" s="24">
        <f t="shared" si="23"/>
        <v>2021</v>
      </c>
      <c r="J54" s="24">
        <f t="shared" si="23"/>
        <v>2022</v>
      </c>
      <c r="K54" s="24">
        <v>2016</v>
      </c>
      <c r="L54" s="24">
        <f>L3</f>
        <v>2024</v>
      </c>
      <c r="M54" s="4"/>
    </row>
    <row r="55" spans="1:13" x14ac:dyDescent="0.25">
      <c r="A55" s="23" t="s">
        <v>27</v>
      </c>
      <c r="B55" s="23"/>
      <c r="C55" s="25">
        <v>4.5683679899180846E-2</v>
      </c>
      <c r="D55" s="25">
        <f t="shared" ref="D55:L55" si="24">((D4-C4)/C4)</f>
        <v>4.8293375801661431E-2</v>
      </c>
      <c r="E55" s="25">
        <f t="shared" si="24"/>
        <v>3.2436871278998152E-3</v>
      </c>
      <c r="F55" s="25">
        <f t="shared" si="24"/>
        <v>-2.1486453302774822E-2</v>
      </c>
      <c r="G55" s="25">
        <f t="shared" si="24"/>
        <v>-2.0828976536032457E-2</v>
      </c>
      <c r="H55" s="25">
        <f t="shared" si="24"/>
        <v>-4.7285464098073555E-2</v>
      </c>
      <c r="I55" s="25">
        <f t="shared" si="24"/>
        <v>-3.1205164992826398E-2</v>
      </c>
      <c r="J55" s="25">
        <f t="shared" si="24"/>
        <v>1.6891891891891893E-2</v>
      </c>
      <c r="K55" s="25">
        <f t="shared" si="24"/>
        <v>7.1451326628134528E-3</v>
      </c>
      <c r="L55" s="25">
        <f t="shared" si="24"/>
        <v>2.7474017171260731E-2</v>
      </c>
      <c r="M55" s="4"/>
    </row>
    <row r="56" spans="1:13" x14ac:dyDescent="0.25">
      <c r="A56" s="23" t="s">
        <v>28</v>
      </c>
      <c r="B56" s="23"/>
      <c r="C56" s="25">
        <v>-2.0390530499395196E-2</v>
      </c>
      <c r="D56" s="25">
        <f t="shared" ref="D56:L56" si="25">((D10-C10)/C10)</f>
        <v>1.5875815840536249E-3</v>
      </c>
      <c r="E56" s="25">
        <f t="shared" si="25"/>
        <v>1.8316308559351884E-2</v>
      </c>
      <c r="F56" s="25">
        <f t="shared" si="25"/>
        <v>4.4967139398132136E-3</v>
      </c>
      <c r="G56" s="25">
        <f t="shared" si="25"/>
        <v>1.1363636363636364E-2</v>
      </c>
      <c r="H56" s="25">
        <f t="shared" si="25"/>
        <v>4.5454545454545456E-2</v>
      </c>
      <c r="I56" s="25">
        <f t="shared" si="25"/>
        <v>4.4618140368018241E-2</v>
      </c>
      <c r="J56" s="25">
        <f t="shared" si="25"/>
        <v>-4.0374123148869838E-2</v>
      </c>
      <c r="K56" s="25">
        <f t="shared" si="25"/>
        <v>-1.2508122157244964E-2</v>
      </c>
      <c r="L56" s="25">
        <f t="shared" si="25"/>
        <v>1.3982562921533147E-2</v>
      </c>
      <c r="M56" s="4"/>
    </row>
    <row r="57" spans="1:13" x14ac:dyDescent="0.25">
      <c r="A57" s="23" t="s">
        <v>29</v>
      </c>
      <c r="B57" s="23"/>
      <c r="C57" s="25">
        <v>-7.1743929359823402E-3</v>
      </c>
      <c r="D57" s="25">
        <f t="shared" ref="D57:L57" si="26">((D17-C17)/C17)</f>
        <v>2.0011117287381877E-2</v>
      </c>
      <c r="E57" s="25">
        <f t="shared" si="26"/>
        <v>6.5395095367847414E-3</v>
      </c>
      <c r="F57" s="25">
        <f t="shared" si="26"/>
        <v>-3.2485110990795887E-3</v>
      </c>
      <c r="G57" s="25">
        <f t="shared" si="26"/>
        <v>8.690928843020097E-3</v>
      </c>
      <c r="H57" s="25">
        <f t="shared" si="26"/>
        <v>8.6160473882606354E-3</v>
      </c>
      <c r="I57" s="25">
        <f t="shared" si="26"/>
        <v>6.9407367859049655E-3</v>
      </c>
      <c r="J57" s="25">
        <f t="shared" si="26"/>
        <v>0</v>
      </c>
      <c r="K57" s="25">
        <f t="shared" si="26"/>
        <v>-2.8101802757158005E-2</v>
      </c>
      <c r="L57" s="25">
        <f t="shared" si="26"/>
        <v>2.4004364429896344E-2</v>
      </c>
      <c r="M57" s="4"/>
    </row>
    <row r="58" spans="1:13" x14ac:dyDescent="0.25">
      <c r="A58" s="23" t="s">
        <v>30</v>
      </c>
      <c r="B58" s="23"/>
      <c r="C58" s="25">
        <v>-7.8334509527170082E-2</v>
      </c>
      <c r="D58" s="25">
        <f t="shared" ref="D58:L58" si="27">((D23-C23)/C23)</f>
        <v>1.3016845329249618E-2</v>
      </c>
      <c r="E58" s="25">
        <f t="shared" si="27"/>
        <v>5.6689342403628121E-2</v>
      </c>
      <c r="F58" s="25">
        <f t="shared" si="27"/>
        <v>-7.5822603719599424E-2</v>
      </c>
      <c r="G58" s="25">
        <f t="shared" si="27"/>
        <v>2.3219814241486067E-3</v>
      </c>
      <c r="H58" s="25">
        <f t="shared" si="27"/>
        <v>-1.0038610038610039E-2</v>
      </c>
      <c r="I58" s="25">
        <f t="shared" si="27"/>
        <v>1.1700468018720749E-2</v>
      </c>
      <c r="J58" s="25">
        <f t="shared" si="27"/>
        <v>3.8550501156515036E-3</v>
      </c>
      <c r="K58" s="25">
        <f t="shared" si="27"/>
        <v>8.294930875576037E-2</v>
      </c>
      <c r="L58" s="25">
        <f t="shared" si="27"/>
        <v>7.0921985815602835E-3</v>
      </c>
      <c r="M58" s="4"/>
    </row>
    <row r="59" spans="1:13" x14ac:dyDescent="0.25">
      <c r="A59" s="26"/>
      <c r="B59" s="27"/>
      <c r="C59" s="28"/>
      <c r="D59" s="28"/>
      <c r="E59" s="28"/>
      <c r="F59" s="28"/>
      <c r="G59" s="28"/>
      <c r="H59" s="26"/>
      <c r="I59" s="26"/>
      <c r="J59" s="26"/>
      <c r="K59" s="26"/>
      <c r="L59" s="26"/>
      <c r="M59" s="4"/>
    </row>
    <row r="60" spans="1:13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x14ac:dyDescent="0.25">
      <c r="A61" s="4"/>
      <c r="B61" s="9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1"/>
    </row>
    <row r="62" spans="1:13" x14ac:dyDescent="0.25">
      <c r="A62" s="4"/>
      <c r="B62" s="9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1"/>
    </row>
    <row r="63" spans="1:13" x14ac:dyDescent="0.25">
      <c r="A63" s="4"/>
      <c r="B63" s="9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1"/>
    </row>
    <row r="64" spans="1:13" x14ac:dyDescent="0.25">
      <c r="A64" s="4"/>
      <c r="B64" s="8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11"/>
    </row>
    <row r="65" spans="1:13" x14ac:dyDescent="0.25">
      <c r="A65" s="4"/>
      <c r="B65" s="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30"/>
    </row>
    <row r="70" spans="1:13" x14ac:dyDescent="0.25">
      <c r="C70" s="51"/>
      <c r="D70" s="51"/>
      <c r="E70" s="51"/>
      <c r="F70" s="51"/>
      <c r="G70" s="51"/>
      <c r="H70" s="51"/>
      <c r="I70" s="51"/>
      <c r="J70" s="51"/>
      <c r="K70" s="51"/>
      <c r="L70" s="51"/>
    </row>
  </sheetData>
  <mergeCells count="1">
    <mergeCell ref="A48:J48"/>
  </mergeCells>
  <printOptions horizontalCentered="1" verticalCentered="1"/>
  <pageMargins left="0.45" right="0.45" top="0.75" bottom="0.75" header="0.25" footer="0.3"/>
  <pageSetup scale="91" fitToWidth="0" orientation="landscape" r:id="rId1"/>
  <headerFooter scaleWithDoc="0">
    <oddHeader>&amp;C&amp;G</oddHeader>
    <oddFooter xml:space="preserve">&amp;R&amp;"+,Italic"&amp;8Information and Resource Management, Office of the Provost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F39D-A991-4A3C-9304-D0D9BAA7638F}">
  <sheetPr>
    <pageSetUpPr fitToPage="1"/>
  </sheetPr>
  <dimension ref="A1:U42"/>
  <sheetViews>
    <sheetView workbookViewId="0">
      <selection activeCell="U14" sqref="U14"/>
    </sheetView>
  </sheetViews>
  <sheetFormatPr defaultColWidth="9" defaultRowHeight="12.5" x14ac:dyDescent="0.25"/>
  <cols>
    <col min="1" max="16" width="9" style="1"/>
    <col min="17" max="19" width="9" style="36"/>
    <col min="20" max="16384" width="9" style="1"/>
  </cols>
  <sheetData>
    <row r="1" spans="1:2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52"/>
      <c r="R1" s="52"/>
      <c r="S1" s="52"/>
      <c r="T1" s="31"/>
      <c r="U1" s="31"/>
    </row>
    <row r="2" spans="1:2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52"/>
      <c r="R2" s="52"/>
      <c r="S2" s="52"/>
      <c r="T2" s="31"/>
      <c r="U2" s="31"/>
    </row>
    <row r="3" spans="1:2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52"/>
      <c r="R3" s="52"/>
      <c r="S3" s="52"/>
      <c r="T3" s="31"/>
      <c r="U3" s="31"/>
    </row>
    <row r="4" spans="1:2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52"/>
      <c r="R4" s="12"/>
      <c r="S4" s="12"/>
      <c r="T4" s="31"/>
      <c r="U4" s="31"/>
    </row>
    <row r="5" spans="1:2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52"/>
      <c r="R5" s="12"/>
      <c r="S5" s="50"/>
      <c r="T5" s="31"/>
      <c r="U5" s="31"/>
    </row>
    <row r="6" spans="1:2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52"/>
      <c r="R6" s="54">
        <f>TableEnrOnly!L3</f>
        <v>2024</v>
      </c>
      <c r="S6" s="50"/>
      <c r="T6" s="31"/>
      <c r="U6" s="31"/>
    </row>
    <row r="7" spans="1:2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55" t="str">
        <f>TableEnrOnly!A4</f>
        <v xml:space="preserve">Undergraduate </v>
      </c>
      <c r="R7" s="12"/>
      <c r="S7" s="50"/>
      <c r="T7" s="31"/>
      <c r="U7" s="31"/>
    </row>
    <row r="8" spans="1:2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53" t="str">
        <f>TableEnrOnly!B5</f>
        <v>Freshmen</v>
      </c>
      <c r="R8" s="12">
        <f>TableEnrOnly!L5</f>
        <v>5312</v>
      </c>
      <c r="S8" s="50">
        <f>R8/$R$13</f>
        <v>0.23361773243029291</v>
      </c>
      <c r="T8" s="31"/>
      <c r="U8" s="31"/>
    </row>
    <row r="9" spans="1:2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53" t="str">
        <f>TableEnrOnly!B6</f>
        <v>Sophomores</v>
      </c>
      <c r="R9" s="12">
        <f>TableEnrOnly!L6</f>
        <v>5233</v>
      </c>
      <c r="S9" s="50">
        <f>R9/$R$13</f>
        <v>0.23014337232826107</v>
      </c>
      <c r="T9" s="31"/>
      <c r="U9" s="31"/>
    </row>
    <row r="10" spans="1:2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3" t="str">
        <f>TableEnrOnly!B7</f>
        <v>Juniors</v>
      </c>
      <c r="R10" s="12">
        <f>TableEnrOnly!L7</f>
        <v>5734</v>
      </c>
      <c r="S10" s="50">
        <f>R10/$R$13</f>
        <v>0.25217697246899462</v>
      </c>
      <c r="T10" s="31"/>
      <c r="U10" s="31"/>
    </row>
    <row r="11" spans="1:2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53" t="str">
        <f>TableEnrOnly!B8</f>
        <v>Seniors</v>
      </c>
      <c r="R11" s="12">
        <f>TableEnrOnly!L8</f>
        <v>5935</v>
      </c>
      <c r="S11" s="50">
        <f>R11/$R$13</f>
        <v>0.26101680007036676</v>
      </c>
      <c r="T11" s="31"/>
      <c r="U11" s="31"/>
    </row>
    <row r="12" spans="1:2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53" t="str">
        <f>TableEnrOnly!B9</f>
        <v>Unclassified</v>
      </c>
      <c r="R12" s="12">
        <f>TableEnrOnly!L9</f>
        <v>524</v>
      </c>
      <c r="S12" s="50">
        <f>R12/$R$13</f>
        <v>2.3045122702084617E-2</v>
      </c>
      <c r="T12" s="31"/>
      <c r="U12" s="31"/>
    </row>
    <row r="13" spans="1:2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52"/>
      <c r="R13" s="12">
        <f>SUM(R8:R12)</f>
        <v>22738</v>
      </c>
      <c r="S13" s="50">
        <f>SUM(S8:S12)</f>
        <v>0.99999999999999989</v>
      </c>
      <c r="T13" s="31"/>
      <c r="U13" s="31"/>
    </row>
    <row r="14" spans="1:2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2"/>
      <c r="R14" s="12"/>
      <c r="S14" s="50"/>
      <c r="T14" s="31"/>
      <c r="U14" s="31"/>
    </row>
    <row r="15" spans="1:2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52"/>
      <c r="R15" s="12"/>
      <c r="S15" s="50"/>
      <c r="T15" s="31"/>
      <c r="U15" s="31"/>
    </row>
    <row r="16" spans="1:21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55" t="str">
        <f>TableEnrOnly!A10</f>
        <v xml:space="preserve">Graduate </v>
      </c>
      <c r="R16" s="12"/>
      <c r="S16" s="50"/>
      <c r="T16" s="31"/>
      <c r="U16" s="31"/>
    </row>
    <row r="17" spans="1:2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53" t="str">
        <f>TableEnrOnly!B11</f>
        <v>Master's</v>
      </c>
      <c r="R17" s="12">
        <f>TableEnrOnly!L11</f>
        <v>3377</v>
      </c>
      <c r="S17" s="50">
        <f>R17/$R$20</f>
        <v>0.54785853341985724</v>
      </c>
      <c r="T17" s="31"/>
      <c r="U17" s="31"/>
    </row>
    <row r="18" spans="1:2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53" t="str">
        <f>TableEnrOnly!B12</f>
        <v>Doctoral</v>
      </c>
      <c r="R18" s="12">
        <f>TableEnrOnly!L12</f>
        <v>2490</v>
      </c>
      <c r="S18" s="50">
        <f>R18/$R$20</f>
        <v>0.40395846852693057</v>
      </c>
      <c r="T18" s="31"/>
      <c r="U18" s="31"/>
    </row>
    <row r="19" spans="1:2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53" t="str">
        <f>TableEnrOnly!B16</f>
        <v>Other</v>
      </c>
      <c r="R19" s="12">
        <f>TableEnrOnly!L16</f>
        <v>297</v>
      </c>
      <c r="S19" s="50">
        <f>R19/$R$20</f>
        <v>4.8182998053212203E-2</v>
      </c>
      <c r="T19" s="31"/>
      <c r="U19" s="31"/>
    </row>
    <row r="20" spans="1:2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52"/>
      <c r="R20" s="12">
        <f>SUM(R17:R19)</f>
        <v>6164</v>
      </c>
      <c r="S20" s="50">
        <f>SUM(S17:S19)</f>
        <v>1</v>
      </c>
      <c r="T20" s="31"/>
      <c r="U20" s="31"/>
    </row>
    <row r="21" spans="1:2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52"/>
      <c r="R21" s="12"/>
      <c r="S21" s="50"/>
      <c r="T21" s="31"/>
      <c r="U21" s="31"/>
    </row>
    <row r="22" spans="1:2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55" t="str">
        <f>TableEnrOnly!A17</f>
        <v xml:space="preserve">Professional </v>
      </c>
      <c r="R22" s="12"/>
      <c r="S22" s="50"/>
      <c r="T22" s="31"/>
      <c r="U22" s="31"/>
    </row>
    <row r="23" spans="1:2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53" t="str">
        <f>TableEnrOnly!B18</f>
        <v>Dentistry (DDS)</v>
      </c>
      <c r="R23" s="12">
        <f>TableEnrOnly!L18</f>
        <v>333</v>
      </c>
      <c r="S23" s="50">
        <f>R23/$R$27</f>
        <v>0.17741076185402238</v>
      </c>
      <c r="T23" s="31"/>
      <c r="U23" s="31"/>
    </row>
    <row r="24" spans="1:2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53" t="str">
        <f>TableEnrOnly!B19</f>
        <v>Law (JD)</v>
      </c>
      <c r="R24" s="12">
        <f>TableEnrOnly!L19</f>
        <v>502</v>
      </c>
      <c r="S24" s="50">
        <f>R24/$R$27</f>
        <v>0.26744805540756528</v>
      </c>
      <c r="T24" s="31"/>
      <c r="U24" s="31"/>
    </row>
    <row r="25" spans="1:2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53" t="str">
        <f>TableEnrOnly!B20</f>
        <v>Medicine (MD)</v>
      </c>
      <c r="R25" s="12">
        <f>TableEnrOnly!L20</f>
        <v>672</v>
      </c>
      <c r="S25" s="50">
        <f>R25/$R$27</f>
        <v>0.35801811401172084</v>
      </c>
      <c r="T25" s="31"/>
      <c r="U25" s="31"/>
    </row>
    <row r="26" spans="1:2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53" t="str">
        <f>TableEnrOnly!B21</f>
        <v>Pharmacy (PharmD)</v>
      </c>
      <c r="R26" s="12">
        <f>TableEnrOnly!L21</f>
        <v>370</v>
      </c>
      <c r="S26" s="50">
        <f>R26/$R$27</f>
        <v>0.19712306872669152</v>
      </c>
      <c r="T26" s="31"/>
      <c r="U26" s="31"/>
    </row>
    <row r="27" spans="1:2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52"/>
      <c r="R27" s="12">
        <f>SUM(R23:R26)</f>
        <v>1877</v>
      </c>
      <c r="S27" s="50">
        <f>SUM(S23:S26)</f>
        <v>1</v>
      </c>
      <c r="T27" s="31"/>
      <c r="U27" s="31"/>
    </row>
    <row r="28" spans="1:2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52"/>
      <c r="R28" s="12"/>
      <c r="S28" s="50"/>
      <c r="T28" s="31"/>
      <c r="U28" s="31"/>
    </row>
    <row r="29" spans="1:2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52" t="str">
        <f>TableEnrOnly!A23</f>
        <v xml:space="preserve">Postgraduate </v>
      </c>
      <c r="R29" s="12"/>
      <c r="S29" s="50"/>
      <c r="T29" s="31"/>
      <c r="U29" s="31"/>
    </row>
    <row r="30" spans="1:2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52" t="str">
        <f>TableEnrOnly!B24</f>
        <v>Residents</v>
      </c>
      <c r="R30" s="12">
        <f>TableEnrOnly!L24</f>
        <v>875</v>
      </c>
      <c r="S30" s="50">
        <f>R30/$R$33</f>
        <v>0.61619718309859151</v>
      </c>
      <c r="T30" s="31"/>
      <c r="U30" s="31"/>
    </row>
    <row r="31" spans="1:2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52" t="str">
        <f>TableEnrOnly!B25</f>
        <v>Fellows</v>
      </c>
      <c r="R31" s="12">
        <f>TableEnrOnly!L25</f>
        <v>219</v>
      </c>
      <c r="S31" s="50">
        <f>R31/$R$33</f>
        <v>0.15422535211267605</v>
      </c>
      <c r="T31" s="31"/>
      <c r="U31" s="31"/>
    </row>
    <row r="32" spans="1:2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52" t="str">
        <f>TableEnrOnly!B26</f>
        <v>Post-Doctoral</v>
      </c>
      <c r="R32" s="12">
        <f>TableEnrOnly!L26</f>
        <v>326</v>
      </c>
      <c r="S32" s="50">
        <f>R32/$R$33</f>
        <v>0.22957746478873239</v>
      </c>
      <c r="T32" s="31"/>
      <c r="U32" s="31"/>
    </row>
    <row r="33" spans="1:2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52"/>
      <c r="R33" s="12">
        <f>SUM(R30:R32)</f>
        <v>1420</v>
      </c>
      <c r="S33" s="50">
        <f>SUM(S30:S32)</f>
        <v>1</v>
      </c>
      <c r="T33" s="31"/>
      <c r="U33" s="31"/>
    </row>
    <row r="34" spans="1:2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52"/>
      <c r="R34" s="12"/>
      <c r="S34" s="12"/>
      <c r="T34" s="31"/>
      <c r="U34" s="31"/>
    </row>
    <row r="35" spans="1:2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52"/>
      <c r="R35" s="14">
        <f>R13+R20+R27+R33</f>
        <v>32199</v>
      </c>
      <c r="T35" s="31"/>
      <c r="U35" s="31"/>
    </row>
    <row r="36" spans="1:2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52"/>
      <c r="R36" s="12"/>
      <c r="S36" s="12"/>
      <c r="T36" s="31"/>
      <c r="U36" s="31"/>
    </row>
    <row r="37" spans="1:2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52"/>
      <c r="R37" s="12"/>
      <c r="S37" s="12"/>
      <c r="T37" s="31"/>
      <c r="U37" s="31"/>
    </row>
    <row r="38" spans="1:2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52"/>
      <c r="R38" s="12"/>
      <c r="S38" s="12"/>
      <c r="T38" s="31"/>
      <c r="U38" s="31"/>
    </row>
    <row r="39" spans="1:2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52"/>
      <c r="R39" s="52"/>
      <c r="S39" s="52"/>
      <c r="T39" s="31"/>
      <c r="U39" s="31"/>
    </row>
    <row r="40" spans="1:2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52"/>
      <c r="R40" s="52"/>
      <c r="S40" s="52"/>
      <c r="T40" s="31"/>
      <c r="U40" s="31"/>
    </row>
    <row r="41" spans="1:2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52"/>
      <c r="R41" s="52"/>
      <c r="S41" s="52"/>
      <c r="T41" s="31"/>
      <c r="U41" s="31"/>
    </row>
    <row r="42" spans="1:2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52"/>
      <c r="R42" s="52"/>
      <c r="S42" s="52"/>
      <c r="T42" s="31"/>
      <c r="U42" s="31"/>
    </row>
  </sheetData>
  <printOptions horizontalCentered="1" verticalCentered="1"/>
  <pageMargins left="0.45" right="0.45" top="0.75" bottom="0.75" header="0.25" footer="0.3"/>
  <pageSetup scale="98" orientation="landscape" horizontalDpi="1200" verticalDpi="1200" r:id="rId1"/>
  <headerFooter scaleWithDoc="0">
    <oddHeader>&amp;C&amp;G</oddHeader>
    <oddFooter xml:space="preserve">&amp;R&amp;"+,Italic"&amp;8Information and Resource Management, 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TableEnrOnly</vt:lpstr>
      <vt:lpstr>ChartsEnrOnly</vt:lpstr>
      <vt:lpstr>ChartsEnrOnly!Print_Area</vt:lpstr>
      <vt:lpstr>TableEnrOnly!Print_Area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2024-09-19T00:30:17Z</cp:lastPrinted>
  <dcterms:created xsi:type="dcterms:W3CDTF">2015-12-04T21:49:47Z</dcterms:created>
  <dcterms:modified xsi:type="dcterms:W3CDTF">2024-09-19T00:33:41Z</dcterms:modified>
</cp:coreProperties>
</file>