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F9230C48-F398-438D-A1BF-97385476D635}" xr6:coauthVersionLast="47" xr6:coauthVersionMax="47" xr10:uidLastSave="{00000000-0000-0000-0000-000000000000}"/>
  <bookViews>
    <workbookView xWindow="28680" yWindow="120" windowWidth="25440" windowHeight="15270" xr2:uid="{00000000-000D-0000-FFFF-FFFF00000000}"/>
  </bookViews>
  <sheets>
    <sheet name="Table" sheetId="12" r:id="rId1"/>
    <sheet name="Charts" sheetId="14" r:id="rId2"/>
  </sheets>
  <externalReferences>
    <externalReference r:id="rId3"/>
  </externalReferences>
  <definedNames>
    <definedName name="_xlnm.Print_Area" localSheetId="1">Charts!$A$1:$M$41</definedName>
    <definedName name="_xlnm.Print_Area" localSheetId="0">Table!$A$1:$L$46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4" l="1"/>
  <c r="R9" i="14"/>
  <c r="R10" i="14"/>
  <c r="R11" i="14"/>
  <c r="R12" i="14"/>
  <c r="R17" i="14"/>
  <c r="R18" i="14"/>
  <c r="R19" i="14"/>
  <c r="R23" i="14"/>
  <c r="R24" i="14"/>
  <c r="R25" i="14"/>
  <c r="R26" i="14"/>
  <c r="R30" i="14"/>
  <c r="S30" i="14" s="1"/>
  <c r="R31" i="14"/>
  <c r="R32" i="14"/>
  <c r="R33" i="14"/>
  <c r="S32" i="14" s="1"/>
  <c r="L12" i="12"/>
  <c r="K23" i="12"/>
  <c r="J23" i="12"/>
  <c r="I23" i="12"/>
  <c r="H23" i="12"/>
  <c r="G23" i="12"/>
  <c r="H54" i="12" s="1"/>
  <c r="F23" i="12"/>
  <c r="E23" i="12"/>
  <c r="D23" i="12"/>
  <c r="C23" i="12"/>
  <c r="K17" i="12"/>
  <c r="J17" i="12"/>
  <c r="I17" i="12"/>
  <c r="H17" i="12"/>
  <c r="G17" i="12"/>
  <c r="F17" i="12"/>
  <c r="E17" i="12"/>
  <c r="D17" i="12"/>
  <c r="C17" i="12"/>
  <c r="K12" i="12"/>
  <c r="K10" i="12" s="1"/>
  <c r="J12" i="12"/>
  <c r="I12" i="12"/>
  <c r="H12" i="12"/>
  <c r="H10" i="12" s="1"/>
  <c r="G12" i="12"/>
  <c r="F12" i="12"/>
  <c r="F10" i="12" s="1"/>
  <c r="E12" i="12"/>
  <c r="E10" i="12" s="1"/>
  <c r="D12" i="12"/>
  <c r="D10" i="12" s="1"/>
  <c r="C12" i="12"/>
  <c r="C10" i="12" s="1"/>
  <c r="J10" i="12"/>
  <c r="I10" i="12"/>
  <c r="G10" i="12"/>
  <c r="K4" i="12"/>
  <c r="J4" i="12"/>
  <c r="I4" i="12"/>
  <c r="H4" i="12"/>
  <c r="G4" i="12"/>
  <c r="F4" i="12"/>
  <c r="E4" i="12"/>
  <c r="D4" i="12"/>
  <c r="C4" i="12"/>
  <c r="C51" i="12" s="1"/>
  <c r="N23" i="12"/>
  <c r="N17" i="12"/>
  <c r="N12" i="12"/>
  <c r="N10" i="12" s="1"/>
  <c r="N4" i="12"/>
  <c r="L10" i="12"/>
  <c r="L50" i="12"/>
  <c r="K50" i="12"/>
  <c r="J50" i="12"/>
  <c r="I50" i="12"/>
  <c r="H50" i="12"/>
  <c r="G50" i="12"/>
  <c r="F50" i="12"/>
  <c r="E50" i="12"/>
  <c r="D50" i="12"/>
  <c r="C50" i="12"/>
  <c r="L23" i="12"/>
  <c r="L17" i="12"/>
  <c r="L4" i="12"/>
  <c r="S23" i="14" l="1"/>
  <c r="S11" i="14"/>
  <c r="R27" i="14"/>
  <c r="R13" i="14"/>
  <c r="S10" i="14" s="1"/>
  <c r="S31" i="14"/>
  <c r="S33" i="14" s="1"/>
  <c r="R20" i="14"/>
  <c r="S19" i="14" s="1"/>
  <c r="C52" i="12"/>
  <c r="I22" i="12"/>
  <c r="C53" i="12"/>
  <c r="C54" i="12"/>
  <c r="G27" i="12"/>
  <c r="E27" i="12"/>
  <c r="G28" i="12"/>
  <c r="F27" i="12"/>
  <c r="F30" i="12" s="1"/>
  <c r="E28" i="12"/>
  <c r="H22" i="12"/>
  <c r="G31" i="12"/>
  <c r="F22" i="12"/>
  <c r="E30" i="12"/>
  <c r="J22" i="12"/>
  <c r="H27" i="12"/>
  <c r="C22" i="12"/>
  <c r="K22" i="12"/>
  <c r="I27" i="12"/>
  <c r="G29" i="12"/>
  <c r="E31" i="12"/>
  <c r="D22" i="12"/>
  <c r="J27" i="12"/>
  <c r="E22" i="12"/>
  <c r="C27" i="12"/>
  <c r="C30" i="12" s="1"/>
  <c r="K27" i="12"/>
  <c r="K31" i="12" s="1"/>
  <c r="D27" i="12"/>
  <c r="G22" i="12"/>
  <c r="N22" i="12"/>
  <c r="N27" i="12"/>
  <c r="I52" i="12"/>
  <c r="E53" i="12"/>
  <c r="D54" i="12"/>
  <c r="L22" i="12"/>
  <c r="I54" i="12"/>
  <c r="E52" i="12"/>
  <c r="J51" i="12"/>
  <c r="H52" i="12"/>
  <c r="I53" i="12"/>
  <c r="F52" i="12"/>
  <c r="F53" i="12"/>
  <c r="L54" i="12"/>
  <c r="H51" i="12"/>
  <c r="G52" i="12"/>
  <c r="I51" i="12"/>
  <c r="E54" i="12"/>
  <c r="F54" i="12"/>
  <c r="J54" i="12"/>
  <c r="K54" i="12"/>
  <c r="E51" i="12"/>
  <c r="F51" i="12"/>
  <c r="K51" i="12"/>
  <c r="G53" i="12"/>
  <c r="D51" i="12"/>
  <c r="L51" i="12"/>
  <c r="J52" i="12"/>
  <c r="H53" i="12"/>
  <c r="D52" i="12"/>
  <c r="L52" i="12"/>
  <c r="J53" i="12"/>
  <c r="G54" i="12"/>
  <c r="G51" i="12"/>
  <c r="K53" i="12"/>
  <c r="K52" i="12"/>
  <c r="D53" i="12"/>
  <c r="L53" i="12"/>
  <c r="L27" i="12"/>
  <c r="S17" i="14" l="1"/>
  <c r="S25" i="14"/>
  <c r="S27" i="14" s="1"/>
  <c r="S26" i="14"/>
  <c r="S24" i="14"/>
  <c r="S35" i="14"/>
  <c r="S9" i="14"/>
  <c r="S8" i="14"/>
  <c r="S13" i="14" s="1"/>
  <c r="S12" i="14"/>
  <c r="S18" i="14"/>
  <c r="F31" i="12"/>
  <c r="N28" i="12"/>
  <c r="F28" i="12"/>
  <c r="D31" i="12"/>
  <c r="I29" i="12"/>
  <c r="K30" i="12"/>
  <c r="D29" i="12"/>
  <c r="E29" i="12"/>
  <c r="F29" i="12"/>
  <c r="K28" i="12"/>
  <c r="G30" i="12"/>
  <c r="H30" i="12"/>
  <c r="I31" i="12"/>
  <c r="J28" i="12"/>
  <c r="J29" i="12"/>
  <c r="J31" i="12"/>
  <c r="H31" i="12"/>
  <c r="C28" i="12"/>
  <c r="J30" i="12"/>
  <c r="H29" i="12"/>
  <c r="C31" i="12"/>
  <c r="K29" i="12"/>
  <c r="D30" i="12"/>
  <c r="D28" i="12"/>
  <c r="H28" i="12"/>
  <c r="C29" i="12"/>
  <c r="I30" i="12"/>
  <c r="I28" i="12"/>
  <c r="N31" i="12"/>
  <c r="N29" i="12"/>
  <c r="N30" i="12"/>
  <c r="L28" i="12"/>
  <c r="L30" i="12"/>
  <c r="L31" i="12"/>
  <c r="L29" i="12"/>
  <c r="S20" i="14" l="1"/>
</calcChain>
</file>

<file path=xl/sharedStrings.xml><?xml version="1.0" encoding="utf-8"?>
<sst xmlns="http://schemas.openxmlformats.org/spreadsheetml/2006/main" count="55" uniqueCount="40">
  <si>
    <t>Student Level</t>
  </si>
  <si>
    <t xml:space="preserve">Undergraduate </t>
  </si>
  <si>
    <t>Freshmen</t>
  </si>
  <si>
    <t>Sophomores</t>
  </si>
  <si>
    <t>Juniors</t>
  </si>
  <si>
    <t>Seniors</t>
  </si>
  <si>
    <t>Unclassified</t>
  </si>
  <si>
    <t xml:space="preserve">Graduate </t>
  </si>
  <si>
    <t>Master's</t>
  </si>
  <si>
    <t>Doctoral</t>
  </si>
  <si>
    <t>Other</t>
  </si>
  <si>
    <t xml:space="preserve">Professional </t>
  </si>
  <si>
    <t>Dentistry (DDS)</t>
  </si>
  <si>
    <t>Law (JD)</t>
  </si>
  <si>
    <t>Medicine (MD)</t>
  </si>
  <si>
    <t>Pharmacy (PharmD)</t>
  </si>
  <si>
    <t xml:space="preserve">Postgraduate </t>
  </si>
  <si>
    <t>Residents</t>
  </si>
  <si>
    <t>Fellows</t>
  </si>
  <si>
    <t>Post-Doctoral</t>
  </si>
  <si>
    <t>Total</t>
  </si>
  <si>
    <t xml:space="preserve">Percent Undergraduate  </t>
  </si>
  <si>
    <t>Percent Graduate</t>
  </si>
  <si>
    <t>Percent Professional</t>
  </si>
  <si>
    <t>Percent Postgraduate</t>
  </si>
  <si>
    <t>Undergraduate</t>
  </si>
  <si>
    <t>Graduate</t>
  </si>
  <si>
    <t>Professional</t>
  </si>
  <si>
    <t>Postgraduate</t>
  </si>
  <si>
    <t>Dentistry</t>
  </si>
  <si>
    <t>Law</t>
  </si>
  <si>
    <t>Medicine</t>
  </si>
  <si>
    <t>Pharmacy</t>
  </si>
  <si>
    <t>Post Graduate Training</t>
  </si>
  <si>
    <t xml:space="preserve">Residents </t>
  </si>
  <si>
    <t>Fall Semester Student FTE by Student Level</t>
  </si>
  <si>
    <t>Source: MAUI/Registrar's data warehouse (see Note 1).  See Definitions for calculation of student FTE.</t>
  </si>
  <si>
    <t>Total excluding Postgraduate</t>
  </si>
  <si>
    <t>PhD</t>
  </si>
  <si>
    <t>See Note 6 regarding the removal from the counts, in all years, of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</si>
</sst>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.0"/>
    <numFmt numFmtId="166" formatCode="_(* #,##0.0_);_(* \(#,##0.0\);_(* &quot;-&quot;??_);_(@_)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7"/>
      <name val="Arial"/>
      <family val="2"/>
      <scheme val="minor"/>
    </font>
    <font>
      <sz val="7.5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3" fontId="6" fillId="0" borderId="0" xfId="1" applyNumberFormat="1" applyFont="1" applyFill="1" applyBorder="1"/>
    <xf numFmtId="0" fontId="6" fillId="0" borderId="2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0" xfId="2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2" applyNumberFormat="1" applyFont="1" applyBorder="1"/>
    <xf numFmtId="0" fontId="8" fillId="0" borderId="0" xfId="0" applyFont="1"/>
    <xf numFmtId="0" fontId="6" fillId="2" borderId="0" xfId="0" applyFont="1" applyFill="1"/>
    <xf numFmtId="0" fontId="5" fillId="2" borderId="3" xfId="0" applyFont="1" applyFill="1" applyBorder="1" applyAlignment="1">
      <alignment horizontal="right"/>
    </xf>
    <xf numFmtId="164" fontId="6" fillId="2" borderId="0" xfId="1" applyNumberFormat="1" applyFont="1" applyFill="1"/>
    <xf numFmtId="0" fontId="4" fillId="2" borderId="0" xfId="0" applyFont="1" applyFill="1"/>
    <xf numFmtId="3" fontId="9" fillId="2" borderId="0" xfId="1" applyNumberFormat="1" applyFont="1" applyFill="1"/>
    <xf numFmtId="4" fontId="4" fillId="2" borderId="0" xfId="1" applyNumberFormat="1" applyFont="1" applyFill="1"/>
    <xf numFmtId="3" fontId="6" fillId="0" borderId="0" xfId="1" applyNumberFormat="1" applyFont="1"/>
    <xf numFmtId="3" fontId="7" fillId="0" borderId="0" xfId="1" applyNumberFormat="1" applyFont="1" applyFill="1" applyBorder="1"/>
    <xf numFmtId="3" fontId="7" fillId="0" borderId="0" xfId="0" applyNumberFormat="1" applyFont="1"/>
    <xf numFmtId="0" fontId="1" fillId="0" borderId="0" xfId="3"/>
    <xf numFmtId="0" fontId="1" fillId="0" borderId="0" xfId="3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65" fontId="5" fillId="0" borderId="0" xfId="1" applyNumberFormat="1" applyFont="1"/>
    <xf numFmtId="165" fontId="6" fillId="0" borderId="0" xfId="0" applyNumberFormat="1" applyFont="1"/>
    <xf numFmtId="165" fontId="10" fillId="0" borderId="0" xfId="0" applyNumberFormat="1" applyFont="1"/>
    <xf numFmtId="165" fontId="5" fillId="0" borderId="0" xfId="1" applyNumberFormat="1" applyFont="1" applyFill="1" applyBorder="1"/>
    <xf numFmtId="165" fontId="6" fillId="0" borderId="2" xfId="1" applyNumberFormat="1" applyFont="1" applyFill="1" applyBorder="1"/>
    <xf numFmtId="165" fontId="6" fillId="0" borderId="0" xfId="1" applyNumberFormat="1" applyFont="1" applyFill="1" applyBorder="1"/>
    <xf numFmtId="0" fontId="7" fillId="0" borderId="4" xfId="0" applyFont="1" applyBorder="1"/>
    <xf numFmtId="164" fontId="7" fillId="0" borderId="4" xfId="2" applyNumberFormat="1" applyFont="1" applyBorder="1"/>
    <xf numFmtId="0" fontId="6" fillId="0" borderId="4" xfId="0" applyFont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1" fillId="0" borderId="0" xfId="0" applyNumberFormat="1" applyFont="1"/>
    <xf numFmtId="43" fontId="10" fillId="0" borderId="0" xfId="1" applyFont="1"/>
    <xf numFmtId="0" fontId="10" fillId="0" borderId="0" xfId="3" applyFont="1"/>
    <xf numFmtId="9" fontId="10" fillId="0" borderId="0" xfId="3" applyNumberFormat="1" applyFont="1"/>
    <xf numFmtId="166" fontId="10" fillId="0" borderId="0" xfId="1" applyNumberFormat="1" applyFont="1"/>
    <xf numFmtId="166" fontId="6" fillId="0" borderId="0" xfId="1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165" fontId="5" fillId="3" borderId="5" xfId="1" applyNumberFormat="1" applyFont="1" applyFill="1" applyBorder="1"/>
    <xf numFmtId="0" fontId="7" fillId="0" borderId="0" xfId="0" applyFont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6" fillId="0" borderId="6" xfId="0" applyFont="1" applyBorder="1"/>
    <xf numFmtId="165" fontId="6" fillId="0" borderId="6" xfId="1" applyNumberFormat="1" applyFont="1" applyFill="1" applyBorder="1"/>
    <xf numFmtId="165" fontId="7" fillId="0" borderId="0" xfId="1" applyNumberFormat="1" applyFont="1" applyFill="1" applyBorder="1"/>
    <xf numFmtId="165" fontId="7" fillId="0" borderId="6" xfId="1" applyNumberFormat="1" applyFont="1" applyFill="1" applyBorder="1"/>
    <xf numFmtId="0" fontId="12" fillId="0" borderId="0" xfId="3" applyFont="1"/>
    <xf numFmtId="43" fontId="11" fillId="0" borderId="0" xfId="1" applyFont="1"/>
  </cellXfs>
  <cellStyles count="4">
    <cellStyle name="Comma" xfId="1" builtinId="3"/>
    <cellStyle name="Normal" xfId="0" builtinId="0"/>
    <cellStyle name="Normal 3" xfId="3" xr:uid="{00000000-0005-0000-0000-000003000000}"/>
    <cellStyle name="Percent" xfId="2" builtinId="5"/>
  </cellStyles>
  <dxfs count="10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FTE Enrollment by Student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Undergraduates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43-4904-A9FC-4EB740E60375}"/>
            </c:ext>
          </c:extLst>
        </c:ser>
        <c:ser>
          <c:idx val="1"/>
          <c:order val="1"/>
          <c:tx>
            <c:v>Graduates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43-4904-A9FC-4EB740E60375}"/>
            </c:ext>
          </c:extLst>
        </c:ser>
        <c:ser>
          <c:idx val="2"/>
          <c:order val="2"/>
          <c:tx>
            <c:v>Special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243-4904-A9FC-4EB740E60375}"/>
            </c:ext>
          </c:extLst>
        </c:ser>
        <c:ser>
          <c:idx val="3"/>
          <c:order val="3"/>
          <c:tx>
            <c:v>Professional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243-4904-A9FC-4EB740E60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173848"/>
        <c:axId val="448174240"/>
      </c:barChart>
      <c:catAx>
        <c:axId val="44817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174240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73848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Arial"/>
                <a:cs typeface="Arial" panose="020B0604020202020204" pitchFamily="34" charset="0"/>
              </a:defRPr>
            </a:pPr>
            <a:r>
              <a:rPr lang="en-US" sz="900" baseline="0">
                <a:latin typeface="+mj-lt"/>
                <a:cs typeface="Arial" panose="020B0604020202020204" pitchFamily="34" charset="0"/>
              </a:rPr>
              <a:t>Student FTE </a:t>
            </a:r>
            <a:r>
              <a:rPr lang="en-US" sz="900">
                <a:latin typeface="+mj-lt"/>
                <a:cs typeface="Arial" panose="020B0604020202020204" pitchFamily="34" charset="0"/>
              </a:rPr>
              <a:t>by Student Level
Fall 2023</a:t>
            </a:r>
          </a:p>
        </c:rich>
      </c:tx>
      <c:layout>
        <c:manualLayout>
          <c:xMode val="edge"/>
          <c:yMode val="edge"/>
          <c:x val="0.24697412823397075"/>
          <c:y val="0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+mj-lt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029026661942749"/>
          <c:y val="0.20091863517060371"/>
          <c:w val="0.45707194243547422"/>
          <c:h val="0.7850648990179355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64-4D9B-931B-3FEBFC0256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64-4D9B-931B-3FEBFC0256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64-4D9B-931B-3FEBFC0256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64-4D9B-931B-3FEBFC0256F0}"/>
              </c:ext>
            </c:extLst>
          </c:dPt>
          <c:dLbls>
            <c:dLbl>
              <c:idx val="0"/>
              <c:layout>
                <c:manualLayout>
                  <c:x val="-3.9755815608824005E-2"/>
                  <c:y val="-0.16808391453112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4-4D9B-931B-3FEBFC0256F0}"/>
                </c:ext>
              </c:extLst>
            </c:dLbl>
            <c:dLbl>
              <c:idx val="1"/>
              <c:layout>
                <c:manualLayout>
                  <c:x val="4.3608850173369421E-2"/>
                  <c:y val="-5.64220252934586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4-4D9B-931B-3FEBFC0256F0}"/>
                </c:ext>
              </c:extLst>
            </c:dLbl>
            <c:dLbl>
              <c:idx val="2"/>
              <c:layout>
                <c:manualLayout>
                  <c:x val="5.0768859049605278E-2"/>
                  <c:y val="-0.184371953505811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31748395770473"/>
                      <c:h val="0.2661417322834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64-4D9B-931B-3FEBFC0256F0}"/>
                </c:ext>
              </c:extLst>
            </c:dLbl>
            <c:dLbl>
              <c:idx val="3"/>
              <c:layout>
                <c:manualLayout>
                  <c:x val="6.0754001184134022E-2"/>
                  <c:y val="-6.9631921009873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68863722262017"/>
                      <c:h val="0.258205224346956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64-4D9B-931B-3FEBFC0256F0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Under-graduate</c:v>
              </c:pt>
              <c:pt idx="1">
                <c:v>Graduate</c:v>
              </c:pt>
              <c:pt idx="2">
                <c:v>Professional</c:v>
              </c:pt>
              <c:pt idx="3">
                <c:v>Postgraduate</c:v>
              </c:pt>
            </c:strLit>
          </c:cat>
          <c:val>
            <c:numRef>
              <c:f>(Table!$L$4,Table!$L$10,Table!$L$17,Table!$L$23)</c:f>
              <c:numCache>
                <c:formatCode>#,##0.0</c:formatCode>
                <c:ptCount val="4"/>
                <c:pt idx="0">
                  <c:v>21176.867274999997</c:v>
                </c:pt>
                <c:pt idx="1">
                  <c:v>5587.3332119999995</c:v>
                </c:pt>
                <c:pt idx="2">
                  <c:v>1796.25</c:v>
                </c:pt>
                <c:pt idx="3">
                  <c:v>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64-4D9B-931B-3FEBFC0256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5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Arial"/>
                <a:cs typeface="Arial" panose="020B0604020202020204" pitchFamily="34" charset="0"/>
              </a:defRPr>
            </a:pPr>
            <a:r>
              <a:rPr lang="en-US" sz="900">
                <a:latin typeface="+mj-lt"/>
                <a:cs typeface="Arial" panose="020B0604020202020204" pitchFamily="34" charset="0"/>
              </a:rPr>
              <a:t>Annual Percent Change in FTE</a:t>
            </a:r>
          </a:p>
        </c:rich>
      </c:tx>
      <c:layout>
        <c:manualLayout>
          <c:xMode val="edge"/>
          <c:yMode val="edge"/>
          <c:x val="0.3117567804024497"/>
          <c:y val="0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+mj-lt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52967320254997"/>
          <c:y val="0.15278733870840996"/>
          <c:w val="0.8283605465329571"/>
          <c:h val="0.68770804846998912"/>
        </c:manualLayout>
      </c:layout>
      <c:lineChart>
        <c:grouping val="standard"/>
        <c:varyColors val="0"/>
        <c:ser>
          <c:idx val="0"/>
          <c:order val="0"/>
          <c:tx>
            <c:strRef>
              <c:f>Table!$A$51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Table!$C$50:$L$50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Table!$C$51:$L$51</c:f>
              <c:numCache>
                <c:formatCode>0.0%</c:formatCode>
                <c:ptCount val="10"/>
                <c:pt idx="0">
                  <c:v>7.7328321474108702E-3</c:v>
                </c:pt>
                <c:pt idx="1">
                  <c:v>4.0291577607179309E-2</c:v>
                </c:pt>
                <c:pt idx="2">
                  <c:v>4.4844804391411419E-2</c:v>
                </c:pt>
                <c:pt idx="3">
                  <c:v>1.7514822386541312E-2</c:v>
                </c:pt>
                <c:pt idx="4">
                  <c:v>5.269685039254784E-3</c:v>
                </c:pt>
                <c:pt idx="5">
                  <c:v>-2.0625674547972553E-2</c:v>
                </c:pt>
                <c:pt idx="6">
                  <c:v>-4.1480843320424093E-2</c:v>
                </c:pt>
                <c:pt idx="7">
                  <c:v>-3.4665443305972737E-2</c:v>
                </c:pt>
                <c:pt idx="8">
                  <c:v>1.7614592994207541E-2</c:v>
                </c:pt>
                <c:pt idx="9">
                  <c:v>1.7293674714601557E-2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0-4415-A0CA-5EAD5AC42811}"/>
            </c:ext>
          </c:extLst>
        </c:ser>
        <c:ser>
          <c:idx val="2"/>
          <c:order val="1"/>
          <c:tx>
            <c:strRef>
              <c:f>Table!$A$52</c:f>
              <c:strCache>
                <c:ptCount val="1"/>
                <c:pt idx="0">
                  <c:v>Graduate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Table!$C$50:$L$50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Table!$C$52:$L$52</c:f>
              <c:numCache>
                <c:formatCode>0.0%</c:formatCode>
                <c:ptCount val="10"/>
                <c:pt idx="0">
                  <c:v>-1.4423578734326774E-2</c:v>
                </c:pt>
                <c:pt idx="1">
                  <c:v>-4.2233554140140447E-2</c:v>
                </c:pt>
                <c:pt idx="2">
                  <c:v>1.3322155521105257E-2</c:v>
                </c:pt>
                <c:pt idx="3">
                  <c:v>1.3147016417466611E-2</c:v>
                </c:pt>
                <c:pt idx="4">
                  <c:v>1.5267017001365554E-2</c:v>
                </c:pt>
                <c:pt idx="5">
                  <c:v>2.5535581807155896E-2</c:v>
                </c:pt>
                <c:pt idx="6">
                  <c:v>4.5289016269928387E-2</c:v>
                </c:pt>
                <c:pt idx="7">
                  <c:v>4.306494353658858E-2</c:v>
                </c:pt>
                <c:pt idx="8">
                  <c:v>-1.2386550921489216E-2</c:v>
                </c:pt>
                <c:pt idx="9">
                  <c:v>-1.6862666626528289E-2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0-4415-A0CA-5EAD5AC42811}"/>
            </c:ext>
          </c:extLst>
        </c:ser>
        <c:ser>
          <c:idx val="1"/>
          <c:order val="2"/>
          <c:tx>
            <c:strRef>
              <c:f>Table!$A$53</c:f>
              <c:strCache>
                <c:ptCount val="1"/>
                <c:pt idx="0">
                  <c:v>Professional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Table!$C$50:$L$50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Table!$C$53:$L$53</c:f>
              <c:numCache>
                <c:formatCode>0.0%</c:formatCode>
                <c:ptCount val="10"/>
                <c:pt idx="0">
                  <c:v>-7.8179539037232376E-3</c:v>
                </c:pt>
                <c:pt idx="1">
                  <c:v>-1.0130855747485987E-2</c:v>
                </c:pt>
                <c:pt idx="2">
                  <c:v>2.0279553579555548E-2</c:v>
                </c:pt>
                <c:pt idx="3">
                  <c:v>3.7616681260971767E-3</c:v>
                </c:pt>
                <c:pt idx="4">
                  <c:v>-5.6444937373347414E-3</c:v>
                </c:pt>
                <c:pt idx="5">
                  <c:v>1.2469761041284005E-2</c:v>
                </c:pt>
                <c:pt idx="6">
                  <c:v>1.4430144983712813E-2</c:v>
                </c:pt>
                <c:pt idx="7">
                  <c:v>3.4882674582957557E-3</c:v>
                </c:pt>
                <c:pt idx="8">
                  <c:v>-8.5775161190898227E-4</c:v>
                </c:pt>
                <c:pt idx="9">
                  <c:v>-2.6070847465402305E-2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0-4415-A0CA-5EAD5AC4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75416"/>
        <c:axId val="448175808"/>
      </c:lineChart>
      <c:catAx>
        <c:axId val="44817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4481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175808"/>
        <c:scaling>
          <c:orientation val="minMax"/>
          <c:max val="0.1"/>
          <c:min val="-0.1"/>
        </c:scaling>
        <c:delete val="0"/>
        <c:axPos val="l"/>
        <c:majorGridlines>
          <c:spPr>
            <a:ln w="3175" cap="flat" cmpd="sng" algn="ctr">
              <a:solidFill>
                <a:srgbClr val="7D7D7D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 </a:t>
                </a:r>
              </a:p>
            </c:rich>
          </c:tx>
          <c:layout>
            <c:manualLayout>
              <c:xMode val="edge"/>
              <c:yMode val="edge"/>
              <c:x val="2.8424575451180211E-3"/>
              <c:y val="0.3312897005810391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448175416"/>
        <c:crosses val="autoZero"/>
        <c:crossBetween val="midCat"/>
        <c:majorUnit val="5.000000000000001E-2"/>
      </c:valAx>
      <c:spPr>
        <a:solidFill>
          <a:srgbClr val="FFFFFF"/>
        </a:solidFill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238324833752336"/>
          <c:y val="0.18679742876451821"/>
          <c:w val="0.80867290794574176"/>
          <c:h val="0.1262766491486044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Undergraduate</a:t>
            </a:r>
          </a:p>
        </c:rich>
      </c:tx>
      <c:layout>
        <c:manualLayout>
          <c:xMode val="edge"/>
          <c:yMode val="edge"/>
          <c:x val="0.23452401439510784"/>
          <c:y val="4.4391659375911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735564304461932E-2"/>
          <c:y val="0.18224190726159231"/>
          <c:w val="0.4751444110723273"/>
          <c:h val="0.640125109361329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317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5-4B34-AD53-89C63B6B42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5-4B34-AD53-89C63B6B42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85-4B34-AD53-89C63B6B4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85-4B34-AD53-89C63B6B42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85-4B34-AD53-89C63B6B42B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785-4B34-AD53-89C63B6B42BC}"/>
                </c:ext>
              </c:extLst>
            </c:dLbl>
            <c:dLbl>
              <c:idx val="4"/>
              <c:layout>
                <c:manualLayout>
                  <c:x val="1.8093550161899813E-2"/>
                  <c:y val="8.52818397700287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5-4B34-AD53-89C63B6B4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Charts!$Q$8:$Q$12</c:f>
              <c:strCache>
                <c:ptCount val="5"/>
                <c:pt idx="0">
                  <c:v>Freshmen</c:v>
                </c:pt>
                <c:pt idx="1">
                  <c:v>Sophomores</c:v>
                </c:pt>
                <c:pt idx="2">
                  <c:v>Juniors</c:v>
                </c:pt>
                <c:pt idx="3">
                  <c:v>Seniors</c:v>
                </c:pt>
                <c:pt idx="4">
                  <c:v>Unclassified</c:v>
                </c:pt>
              </c:strCache>
            </c:strRef>
          </c:cat>
          <c:val>
            <c:numRef>
              <c:f>Charts!$S$8:$S$12</c:f>
              <c:numCache>
                <c:formatCode>0%</c:formatCode>
                <c:ptCount val="5"/>
                <c:pt idx="0">
                  <c:v>0.25618520466455541</c:v>
                </c:pt>
                <c:pt idx="1">
                  <c:v>0.23613502488648905</c:v>
                </c:pt>
                <c:pt idx="2">
                  <c:v>0.24204714037430736</c:v>
                </c:pt>
                <c:pt idx="3">
                  <c:v>0.25449783709805118</c:v>
                </c:pt>
                <c:pt idx="4">
                  <c:v>1.1134792976597151E-2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85-4B34-AD53-89C63B6B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Graduate</a:t>
            </a:r>
          </a:p>
        </c:rich>
      </c:tx>
      <c:layout>
        <c:manualLayout>
          <c:xMode val="edge"/>
          <c:yMode val="edge"/>
          <c:x val="0.31621737156273189"/>
          <c:y val="4.532584624884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9343832020997E-2"/>
          <c:y val="0.19195194350706163"/>
          <c:w val="0.45448118985126862"/>
          <c:h val="0.649258842644669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317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3-408D-8415-5F6804948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3-408D-8415-5F6804948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3-408D-8415-5F68049481AB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E53-408D-8415-5F68049481AB}"/>
                </c:ext>
              </c:extLst>
            </c:dLbl>
            <c:dLbl>
              <c:idx val="2"/>
              <c:layout>
                <c:manualLayout>
                  <c:x val="1.0266344590577131E-2"/>
                  <c:y val="6.6629171353580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3-408D-8415-5F6804948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Charts!$Q$17:$Q$19</c:f>
              <c:strCache>
                <c:ptCount val="3"/>
                <c:pt idx="0">
                  <c:v>Master's</c:v>
                </c:pt>
                <c:pt idx="1">
                  <c:v>Doctoral</c:v>
                </c:pt>
                <c:pt idx="2">
                  <c:v>Other</c:v>
                </c:pt>
              </c:strCache>
            </c:strRef>
          </c:cat>
          <c:val>
            <c:numRef>
              <c:f>Charts!$S$17:$S$19</c:f>
              <c:numCache>
                <c:formatCode>0%</c:formatCode>
                <c:ptCount val="3"/>
                <c:pt idx="0">
                  <c:v>0.5955435156173392</c:v>
                </c:pt>
                <c:pt idx="1">
                  <c:v>0.37764485058243202</c:v>
                </c:pt>
                <c:pt idx="2">
                  <c:v>2.6811633800228777E-2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53-408D-8415-5F680494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&amp;C&amp;G</c:oddHeader>
    </c:headerFooter>
    <c:pageMargins b="0.75" l="0.45" r="0.45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Professional</a:t>
            </a:r>
          </a:p>
        </c:rich>
      </c:tx>
      <c:layout>
        <c:manualLayout>
          <c:xMode val="edge"/>
          <c:yMode val="edge"/>
          <c:x val="0.24699360712690996"/>
          <c:y val="5.0857969101167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20341207349082E-2"/>
          <c:y val="0.17338238970128733"/>
          <c:w val="0.46154702537182851"/>
          <c:h val="0.65935289338832648"/>
        </c:manualLayout>
      </c:layout>
      <c:pieChart>
        <c:varyColors val="1"/>
        <c:ser>
          <c:idx val="0"/>
          <c:order val="0"/>
          <c:spPr>
            <a:ln>
              <a:solidFill>
                <a:schemeClr val="lt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F-49A8-A501-AAD371DF35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9F-49A8-A501-AAD371DF35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9F-49A8-A501-AAD371DF35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9F-49A8-A501-AAD371DF35A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39F-49A8-A501-AAD371DF35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39F-49A8-A501-AAD371DF35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Charts!$Q$23:$Q$26</c:f>
              <c:strCache>
                <c:ptCount val="4"/>
                <c:pt idx="0">
                  <c:v>Dentistry</c:v>
                </c:pt>
                <c:pt idx="1">
                  <c:v>Law</c:v>
                </c:pt>
                <c:pt idx="2">
                  <c:v>Medicine</c:v>
                </c:pt>
                <c:pt idx="3">
                  <c:v>Pharmacy</c:v>
                </c:pt>
              </c:strCache>
            </c:strRef>
          </c:cat>
          <c:val>
            <c:numRef>
              <c:f>Charts!$S$23:$S$26</c:f>
              <c:numCache>
                <c:formatCode>0%</c:formatCode>
                <c:ptCount val="4"/>
                <c:pt idx="0">
                  <c:v>0.18088610549756437</c:v>
                </c:pt>
                <c:pt idx="1">
                  <c:v>0.2721874282533055</c:v>
                </c:pt>
                <c:pt idx="2">
                  <c:v>0.34762236047320805</c:v>
                </c:pt>
                <c:pt idx="3">
                  <c:v>0.19930410577592206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9F-49A8-A501-AAD371DF3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57409525054181"/>
          <c:y val="0.90143021044525118"/>
          <c:w val="0.61407480314960627"/>
          <c:h val="7.4173540807399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Post Graduate</a:t>
            </a:r>
          </a:p>
        </c:rich>
      </c:tx>
      <c:layout>
        <c:manualLayout>
          <c:xMode val="edge"/>
          <c:yMode val="edge"/>
          <c:x val="0.31880992724010765"/>
          <c:y val="5.3947223662910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08661417322837E-2"/>
          <c:y val="0.18648981377327833"/>
          <c:w val="0.45621478565179352"/>
          <c:h val="0.651735408073990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317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F5-4BCD-A8BB-6A3E8034FE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F5-4BCD-A8BB-6A3E8034FE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F5-4BCD-A8BB-6A3E8034FE63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AF5-4BCD-A8BB-6A3E8034FE6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AF5-4BCD-A8BB-6A3E8034F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Charts!$Q$30:$Q$32</c:f>
              <c:strCache>
                <c:ptCount val="3"/>
                <c:pt idx="0">
                  <c:v>Residents </c:v>
                </c:pt>
                <c:pt idx="1">
                  <c:v>Fellows</c:v>
                </c:pt>
                <c:pt idx="2">
                  <c:v>Post-Doctoral</c:v>
                </c:pt>
              </c:strCache>
            </c:strRef>
          </c:cat>
          <c:val>
            <c:numRef>
              <c:f>Charts!$S$30:$S$32</c:f>
              <c:numCache>
                <c:formatCode>0%</c:formatCode>
                <c:ptCount val="3"/>
                <c:pt idx="0">
                  <c:v>0.62695035460992909</c:v>
                </c:pt>
                <c:pt idx="1">
                  <c:v>0.15673758865248227</c:v>
                </c:pt>
                <c:pt idx="2">
                  <c:v>0.21631205673758866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F5-4BCD-A8BB-6A3E8034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33</xdr:row>
      <xdr:rowOff>0</xdr:rowOff>
    </xdr:from>
    <xdr:to>
      <xdr:col>9</xdr:col>
      <xdr:colOff>0</xdr:colOff>
      <xdr:row>43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450CEC8-E7D0-4EC6-ACC3-415B7B63A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254001</xdr:colOff>
      <xdr:row>34</xdr:row>
      <xdr:rowOff>136523</xdr:rowOff>
    </xdr:from>
    <xdr:to>
      <xdr:col>4</xdr:col>
      <xdr:colOff>558801</xdr:colOff>
      <xdr:row>45</xdr:row>
      <xdr:rowOff>40638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2AAB536-8B71-4E2D-9837-1068A12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34</xdr:row>
      <xdr:rowOff>136523</xdr:rowOff>
    </xdr:from>
    <xdr:to>
      <xdr:col>11</xdr:col>
      <xdr:colOff>457200</xdr:colOff>
      <xdr:row>45</xdr:row>
      <xdr:rowOff>40638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64D54947-CF6F-4FFA-9E81-F75AAF455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95249</xdr:rowOff>
    </xdr:from>
    <xdr:to>
      <xdr:col>6</xdr:col>
      <xdr:colOff>320040</xdr:colOff>
      <xdr:row>20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1EFE6-A246-477F-A8AF-A7C561690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361951</xdr:colOff>
      <xdr:row>0</xdr:row>
      <xdr:rowOff>85724</xdr:rowOff>
    </xdr:from>
    <xdr:to>
      <xdr:col>12</xdr:col>
      <xdr:colOff>681991</xdr:colOff>
      <xdr:row>20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9219D2-ADAA-4086-9E23-76C165DCB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85725</xdr:rowOff>
    </xdr:from>
    <xdr:to>
      <xdr:col>6</xdr:col>
      <xdr:colOff>320040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74276B-0B51-4EB7-B0C7-60C4B70A8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361951</xdr:colOff>
      <xdr:row>20</xdr:row>
      <xdr:rowOff>85725</xdr:rowOff>
    </xdr:from>
    <xdr:to>
      <xdr:col>12</xdr:col>
      <xdr:colOff>681991</xdr:colOff>
      <xdr:row>40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105987-408C-42CB-A3F6-AAE94F634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6</xdr:row>
      <xdr:rowOff>123826</xdr:rowOff>
    </xdr:from>
    <xdr:to>
      <xdr:col>6</xdr:col>
      <xdr:colOff>209551</xdr:colOff>
      <xdr:row>14</xdr:row>
      <xdr:rowOff>9526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C3B81A-6F90-4158-AD78-6BEF39FE71D9}"/>
            </a:ext>
          </a:extLst>
        </xdr:cNvPr>
        <xdr:cNvSpPr txBox="1"/>
      </xdr:nvSpPr>
      <xdr:spPr>
        <a:xfrm>
          <a:off x="2749550" y="1092201"/>
          <a:ext cx="1574801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tabLst>
              <a:tab pos="118872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Freshmen	5,425.2 </a:t>
          </a:r>
        </a:p>
        <a:p>
          <a:pPr defTabSz="914400">
            <a:tabLst>
              <a:tab pos="118872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Sophomores	5,000.6</a:t>
          </a:r>
        </a:p>
        <a:p>
          <a:pPr defTabSz="914400">
            <a:tabLst>
              <a:tab pos="118872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Juniors	5,125.8</a:t>
          </a:r>
        </a:p>
        <a:p>
          <a:pPr defTabSz="914400">
            <a:tabLst>
              <a:tab pos="118872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Seniors	5,389.5</a:t>
          </a:r>
        </a:p>
        <a:p>
          <a:pPr defTabSz="914400">
            <a:spcAft>
              <a:spcPts val="600"/>
            </a:spcAft>
            <a:tabLst>
              <a:tab pos="1188720" algn="r"/>
            </a:tabLst>
          </a:pPr>
          <a:r>
            <a:rPr lang="en-US" sz="900" u="none" baseline="0">
              <a:latin typeface="+mn-lt"/>
              <a:cs typeface="Arial" panose="020B0604020202020204" pitchFamily="34" charset="0"/>
            </a:rPr>
            <a:t>Unclassified	235.8</a:t>
          </a:r>
        </a:p>
        <a:p>
          <a:pPr defTabSz="914400">
            <a:tabLst>
              <a:tab pos="118872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Total	</a:t>
          </a:r>
          <a:r>
            <a:rPr lang="en-US" sz="900" b="1" baseline="0">
              <a:latin typeface="+mn-lt"/>
              <a:cs typeface="Arial" panose="020B0604020202020204" pitchFamily="34" charset="0"/>
            </a:rPr>
            <a:t>21,176.9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514350</xdr:colOff>
      <xdr:row>2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A7049E-2405-4AB5-B47D-B46FA163C85E}"/>
            </a:ext>
          </a:extLst>
        </xdr:cNvPr>
        <xdr:cNvSpPr txBox="1"/>
      </xdr:nvSpPr>
      <xdr:spPr>
        <a:xfrm>
          <a:off x="3600450" y="0"/>
          <a:ext cx="17145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+mj-lt"/>
              <a:cs typeface="Arial" panose="020B0604020202020204" pitchFamily="34" charset="0"/>
            </a:rPr>
            <a:t>Fall 2023 Student FTE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0.54774</cdr:x>
      <cdr:y>0.33069</cdr:y>
    </cdr:from>
    <cdr:to>
      <cdr:x>0.8875</cdr:x>
      <cdr:y>0.63393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504266" y="1058338"/>
          <a:ext cx="1553383" cy="970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tabLst>
              <a:tab pos="1097280" algn="r"/>
            </a:tabLst>
          </a:pPr>
          <a:r>
            <a:rPr lang="en-US" sz="900">
              <a:latin typeface="+mn-lt"/>
              <a:cs typeface="Arial" panose="020B0604020202020204" pitchFamily="34" charset="0"/>
            </a:rPr>
            <a:t>Master's	3,327.5</a:t>
          </a:r>
        </a:p>
        <a:p xmlns:a="http://schemas.openxmlformats.org/drawingml/2006/main">
          <a:pPr>
            <a:tabLst>
              <a:tab pos="109728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Doctoral	2,110.0</a:t>
          </a:r>
        </a:p>
        <a:p xmlns:a="http://schemas.openxmlformats.org/drawingml/2006/main">
          <a:pPr>
            <a:spcAft>
              <a:spcPts val="300"/>
            </a:spcAft>
            <a:tabLst>
              <a:tab pos="1097280" algn="r"/>
            </a:tabLst>
          </a:pPr>
          <a:r>
            <a:rPr lang="en-US" sz="900" u="none" baseline="0">
              <a:latin typeface="+mn-lt"/>
              <a:cs typeface="Arial" panose="020B0604020202020204" pitchFamily="34" charset="0"/>
            </a:rPr>
            <a:t>Other	149.8</a:t>
          </a:r>
        </a:p>
        <a:p xmlns:a="http://schemas.openxmlformats.org/drawingml/2006/main">
          <a:pPr>
            <a:tabLst>
              <a:tab pos="109728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Total	</a:t>
          </a:r>
          <a:r>
            <a:rPr lang="en-US" sz="900" b="1" baseline="0">
              <a:latin typeface="+mn-lt"/>
              <a:cs typeface="Arial" panose="020B0604020202020204" pitchFamily="34" charset="0"/>
            </a:rPr>
            <a:t>5,587.3</a:t>
          </a:r>
          <a:endParaRPr lang="en-US" sz="9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0.53809</cdr:x>
      <cdr:y>0.35647</cdr:y>
    </cdr:from>
    <cdr:to>
      <cdr:x>0.87083</cdr:x>
      <cdr:y>0.68452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460162" y="1140848"/>
          <a:ext cx="1521287" cy="1049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97280" algn="r"/>
            </a:tabLst>
            <a:defRPr/>
          </a:pP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Dentistry 	324.9</a:t>
          </a:r>
          <a:endParaRPr lang="en-US" sz="9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97280" algn="r"/>
            </a:tabLst>
            <a:defRPr/>
          </a:pP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Law	488.9</a:t>
          </a:r>
          <a:endParaRPr lang="en-US" sz="9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>
            <a:tabLst>
              <a:tab pos="1097280" algn="r"/>
            </a:tabLst>
          </a:pPr>
          <a:r>
            <a:rPr lang="en-US" sz="900">
              <a:latin typeface="+mn-lt"/>
              <a:cs typeface="Arial" panose="020B0604020202020204" pitchFamily="34" charset="0"/>
            </a:rPr>
            <a:t>Medicine	624.4</a:t>
          </a:r>
        </a:p>
        <a:p xmlns:a="http://schemas.openxmlformats.org/drawingml/2006/main">
          <a:pPr>
            <a:spcAft>
              <a:spcPts val="300"/>
            </a:spcAft>
            <a:tabLst>
              <a:tab pos="109728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Pharmacy	358.0</a:t>
          </a:r>
        </a:p>
        <a:p xmlns:a="http://schemas.openxmlformats.org/drawingml/2006/main">
          <a:pPr>
            <a:spcAft>
              <a:spcPts val="300"/>
            </a:spcAft>
            <a:tabLst>
              <a:tab pos="109728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Total 	</a:t>
          </a:r>
          <a:r>
            <a:rPr lang="en-US" sz="900" b="1" baseline="0">
              <a:latin typeface="+mn-lt"/>
              <a:cs typeface="Arial" panose="020B0604020202020204" pitchFamily="34" charset="0"/>
            </a:rPr>
            <a:t>1,796.3</a:t>
          </a:r>
          <a:endParaRPr lang="en-US" sz="9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0.54989</cdr:x>
      <cdr:y>0.36935</cdr:y>
    </cdr:from>
    <cdr:to>
      <cdr:x>0.91772</cdr:x>
      <cdr:y>0.63482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2514097" y="1182065"/>
          <a:ext cx="1681725" cy="849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97280" algn="r"/>
            </a:tabLst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Residents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	884.0</a:t>
          </a:r>
          <a:endParaRPr lang="en-US" sz="9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>
            <a:tabLst>
              <a:tab pos="1097280" algn="r"/>
            </a:tabLst>
          </a:pPr>
          <a:r>
            <a:rPr lang="en-US" sz="900">
              <a:latin typeface="+mn-lt"/>
              <a:cs typeface="Arial" panose="020B0604020202020204" pitchFamily="34" charset="0"/>
            </a:rPr>
            <a:t>Fello</a:t>
          </a:r>
          <a:r>
            <a:rPr lang="en-US" sz="900" baseline="0">
              <a:latin typeface="+mn-lt"/>
              <a:cs typeface="Arial" panose="020B0604020202020204" pitchFamily="34" charset="0"/>
            </a:rPr>
            <a:t>ws </a:t>
          </a:r>
          <a:r>
            <a:rPr lang="en-US" sz="900">
              <a:latin typeface="+mn-lt"/>
              <a:cs typeface="Arial" panose="020B0604020202020204" pitchFamily="34" charset="0"/>
            </a:rPr>
            <a:t> 	221.0    </a:t>
          </a:r>
        </a:p>
        <a:p xmlns:a="http://schemas.openxmlformats.org/drawingml/2006/main">
          <a:pPr>
            <a:spcAft>
              <a:spcPts val="300"/>
            </a:spcAft>
            <a:tabLst>
              <a:tab pos="1097280" algn="r"/>
            </a:tabLst>
          </a:pPr>
          <a:r>
            <a:rPr lang="en-US" sz="900" u="none" baseline="0">
              <a:latin typeface="+mn-lt"/>
              <a:cs typeface="Arial" panose="020B0604020202020204" pitchFamily="34" charset="0"/>
            </a:rPr>
            <a:t>Post Doctoral 	305.0</a:t>
          </a:r>
        </a:p>
        <a:p xmlns:a="http://schemas.openxmlformats.org/drawingml/2006/main">
          <a:pPr>
            <a:tabLst>
              <a:tab pos="1097280" algn="r"/>
            </a:tabLst>
          </a:pPr>
          <a:r>
            <a:rPr lang="en-US" sz="900" baseline="0">
              <a:latin typeface="+mn-lt"/>
              <a:cs typeface="Arial" panose="020B0604020202020204" pitchFamily="34" charset="0"/>
            </a:rPr>
            <a:t>Total  	</a:t>
          </a:r>
          <a:r>
            <a:rPr lang="en-US" sz="900" b="1" baseline="0">
              <a:latin typeface="+mn-lt"/>
              <a:cs typeface="Arial" panose="020B0604020202020204" pitchFamily="34" charset="0"/>
            </a:rPr>
            <a:t>1,410.0</a:t>
          </a:r>
          <a:endParaRPr lang="en-US" sz="9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countByLev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973B4-ECD4-4897-9EE2-D16A9C9DBF9F}">
  <sheetPr>
    <pageSetUpPr fitToPage="1"/>
  </sheetPr>
  <dimension ref="A1:N6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5" sqref="P15"/>
    </sheetView>
  </sheetViews>
  <sheetFormatPr defaultColWidth="9" defaultRowHeight="12.5" x14ac:dyDescent="0.25"/>
  <cols>
    <col min="1" max="1" width="5.58203125" style="1" customWidth="1"/>
    <col min="2" max="2" width="15.33203125" style="1" customWidth="1"/>
    <col min="3" max="13" width="9" style="1"/>
    <col min="14" max="14" width="0" style="1" hidden="1" customWidth="1"/>
    <col min="15" max="16384" width="9" style="1"/>
  </cols>
  <sheetData>
    <row r="1" spans="1:14" ht="14" x14ac:dyDescent="0.3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4" x14ac:dyDescent="0.25">
      <c r="A3" s="5" t="s">
        <v>0</v>
      </c>
      <c r="B3" s="6"/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  <c r="L3" s="7">
        <v>2023</v>
      </c>
      <c r="M3" s="8"/>
      <c r="N3" s="7">
        <v>2013</v>
      </c>
    </row>
    <row r="4" spans="1:14" x14ac:dyDescent="0.25">
      <c r="A4" s="9" t="s">
        <v>1</v>
      </c>
      <c r="B4" s="8"/>
      <c r="C4" s="33">
        <f t="shared" ref="C4:I4" si="0">SUM(C5:C9)</f>
        <v>20303.666859999998</v>
      </c>
      <c r="D4" s="33">
        <f t="shared" si="0"/>
        <v>21121.733629000002</v>
      </c>
      <c r="E4" s="33">
        <f t="shared" si="0"/>
        <v>22068.933642000004</v>
      </c>
      <c r="F4" s="33">
        <f t="shared" si="0"/>
        <v>22455.467095</v>
      </c>
      <c r="G4" s="33">
        <f t="shared" si="0"/>
        <v>22573.800334</v>
      </c>
      <c r="H4" s="33">
        <f t="shared" si="0"/>
        <v>22108.200475000001</v>
      </c>
      <c r="I4" s="33">
        <f t="shared" si="0"/>
        <v>21191.133675000001</v>
      </c>
      <c r="J4" s="33">
        <f t="shared" ref="J4:K4" si="1">SUM(J5:J9)</f>
        <v>20456.533631999999</v>
      </c>
      <c r="K4" s="33">
        <f t="shared" si="1"/>
        <v>20816.867145999997</v>
      </c>
      <c r="L4" s="33">
        <f t="shared" ref="L4" si="2">SUM(L5:L9)</f>
        <v>21176.867274999997</v>
      </c>
      <c r="M4" s="34"/>
      <c r="N4" s="33">
        <f t="shared" ref="N4" si="3">SUM(N5:N9)</f>
        <v>20147.866787999999</v>
      </c>
    </row>
    <row r="5" spans="1:14" x14ac:dyDescent="0.25">
      <c r="A5" s="8"/>
      <c r="B5" s="9" t="s">
        <v>2</v>
      </c>
      <c r="C5" s="35">
        <v>5456.5999359999996</v>
      </c>
      <c r="D5" s="35">
        <v>6232.8667729999997</v>
      </c>
      <c r="E5" s="35">
        <v>6555.3334320000004</v>
      </c>
      <c r="F5" s="35">
        <v>5865.0000819999996</v>
      </c>
      <c r="G5" s="35">
        <v>5583.4667239999999</v>
      </c>
      <c r="H5" s="35">
        <v>5544.2667430000001</v>
      </c>
      <c r="I5" s="35">
        <v>4955.066726</v>
      </c>
      <c r="J5" s="35">
        <v>4898.6000199999999</v>
      </c>
      <c r="K5" s="35">
        <v>5646.6000219999996</v>
      </c>
      <c r="L5" s="35">
        <v>5425.2000770000004</v>
      </c>
      <c r="M5" s="35"/>
      <c r="N5" s="35">
        <v>5489.3333160000002</v>
      </c>
    </row>
    <row r="6" spans="1:14" x14ac:dyDescent="0.25">
      <c r="A6" s="8"/>
      <c r="B6" s="9" t="s">
        <v>3</v>
      </c>
      <c r="C6" s="35">
        <v>4539.4667129999998</v>
      </c>
      <c r="D6" s="35">
        <v>4524.8666750000002</v>
      </c>
      <c r="E6" s="35">
        <v>5106.400044</v>
      </c>
      <c r="F6" s="35">
        <v>5486.3333759999996</v>
      </c>
      <c r="G6" s="35">
        <v>4981.0000440000003</v>
      </c>
      <c r="H6" s="35">
        <v>4863.0667329999997</v>
      </c>
      <c r="I6" s="35">
        <v>4859.0000550000004</v>
      </c>
      <c r="J6" s="35">
        <v>4587.6667170000001</v>
      </c>
      <c r="K6" s="35">
        <v>4440.5334089999997</v>
      </c>
      <c r="L6" s="35">
        <v>5000.6000809999996</v>
      </c>
      <c r="M6" s="35"/>
      <c r="N6" s="35">
        <v>4462.6666960000002</v>
      </c>
    </row>
    <row r="7" spans="1:14" x14ac:dyDescent="0.25">
      <c r="A7" s="8"/>
      <c r="B7" s="9" t="s">
        <v>4</v>
      </c>
      <c r="C7" s="35">
        <v>4952.4000580000002</v>
      </c>
      <c r="D7" s="35">
        <v>4956.0667160000003</v>
      </c>
      <c r="E7" s="35">
        <v>4983.7999959999997</v>
      </c>
      <c r="F7" s="35">
        <v>5683.4667239999999</v>
      </c>
      <c r="G7" s="35">
        <v>5891.7333950000002</v>
      </c>
      <c r="H7" s="35">
        <v>5428.000102</v>
      </c>
      <c r="I7" s="35">
        <v>5440.8000789999996</v>
      </c>
      <c r="J7" s="35">
        <v>5287.5334009999997</v>
      </c>
      <c r="K7" s="35">
        <v>4974.2668080000003</v>
      </c>
      <c r="L7" s="35">
        <v>5125.800166</v>
      </c>
      <c r="M7" s="35"/>
      <c r="N7" s="35">
        <v>4988.7333710000003</v>
      </c>
    </row>
    <row r="8" spans="1:14" x14ac:dyDescent="0.25">
      <c r="A8" s="8"/>
      <c r="B8" s="9" t="s">
        <v>5</v>
      </c>
      <c r="C8" s="35">
        <v>5025.0001279999997</v>
      </c>
      <c r="D8" s="35">
        <v>5004.0667899999999</v>
      </c>
      <c r="E8" s="35">
        <v>5020.9334440000002</v>
      </c>
      <c r="F8" s="35">
        <v>5071.4002090000004</v>
      </c>
      <c r="G8" s="35">
        <v>5845.8001590000003</v>
      </c>
      <c r="H8" s="35">
        <v>6012.6002060000001</v>
      </c>
      <c r="I8" s="35">
        <v>5736.6001420000002</v>
      </c>
      <c r="J8" s="35">
        <v>5467.2668409999997</v>
      </c>
      <c r="K8" s="35">
        <v>5521.0002199999999</v>
      </c>
      <c r="L8" s="35">
        <v>5389.4669180000001</v>
      </c>
      <c r="M8" s="35"/>
      <c r="N8" s="35">
        <v>4903.5333979999996</v>
      </c>
    </row>
    <row r="9" spans="1:14" x14ac:dyDescent="0.25">
      <c r="A9" s="12"/>
      <c r="B9" s="12" t="s">
        <v>6</v>
      </c>
      <c r="C9" s="37">
        <v>330.20002499999998</v>
      </c>
      <c r="D9" s="37">
        <v>403.86667499999999</v>
      </c>
      <c r="E9" s="37">
        <v>402.46672599999999</v>
      </c>
      <c r="F9" s="37">
        <v>349.266704</v>
      </c>
      <c r="G9" s="37">
        <v>271.80001199999998</v>
      </c>
      <c r="H9" s="37">
        <v>260.26669099999998</v>
      </c>
      <c r="I9" s="37">
        <v>199.666673</v>
      </c>
      <c r="J9" s="37">
        <v>215.46665300000001</v>
      </c>
      <c r="K9" s="37">
        <v>234.46668700000001</v>
      </c>
      <c r="L9" s="37">
        <v>235.80003300000001</v>
      </c>
      <c r="M9" s="35"/>
      <c r="N9" s="37">
        <v>303.60000700000001</v>
      </c>
    </row>
    <row r="10" spans="1:14" x14ac:dyDescent="0.25">
      <c r="A10" s="8" t="s">
        <v>7</v>
      </c>
      <c r="B10" s="8"/>
      <c r="C10" s="36">
        <f t="shared" ref="C10:K10" si="4">+C11+C12+C16</f>
        <v>5155.1940259999992</v>
      </c>
      <c r="D10" s="36">
        <f t="shared" si="4"/>
        <v>4937.4718599999997</v>
      </c>
      <c r="E10" s="36">
        <f t="shared" si="4"/>
        <v>5003.2496280000005</v>
      </c>
      <c r="F10" s="36">
        <f t="shared" si="4"/>
        <v>5069.0274330000002</v>
      </c>
      <c r="G10" s="36">
        <f t="shared" si="4"/>
        <v>5146.4163609999996</v>
      </c>
      <c r="H10" s="36">
        <f t="shared" si="4"/>
        <v>5277.8330970000006</v>
      </c>
      <c r="I10" s="36">
        <f t="shared" si="4"/>
        <v>5516.8609660000002</v>
      </c>
      <c r="J10" s="36">
        <f t="shared" si="4"/>
        <v>5754.4442719999997</v>
      </c>
      <c r="K10" s="36">
        <f t="shared" si="4"/>
        <v>5683.1665549999998</v>
      </c>
      <c r="L10" s="36">
        <f t="shared" ref="L10" si="5">+L11+L12+L16</f>
        <v>5587.3332119999995</v>
      </c>
      <c r="M10" s="35"/>
      <c r="N10" s="36">
        <f t="shared" ref="N10" si="6">+N11+N12+N16</f>
        <v>5230.6385529999998</v>
      </c>
    </row>
    <row r="11" spans="1:14" x14ac:dyDescent="0.25">
      <c r="A11" s="8"/>
      <c r="B11" s="8" t="s">
        <v>8</v>
      </c>
      <c r="C11" s="38">
        <v>2772.2221030000001</v>
      </c>
      <c r="D11" s="38">
        <v>2723.9443419999998</v>
      </c>
      <c r="E11" s="38">
        <v>2744.3887789999999</v>
      </c>
      <c r="F11" s="38">
        <v>2825.3610050000002</v>
      </c>
      <c r="G11" s="38">
        <v>2830.4721519999998</v>
      </c>
      <c r="H11" s="38">
        <v>3041.25</v>
      </c>
      <c r="I11" s="38">
        <v>3344.6111599999999</v>
      </c>
      <c r="J11" s="38">
        <v>3462.083349</v>
      </c>
      <c r="K11" s="38">
        <v>3435.3333910000001</v>
      </c>
      <c r="L11" s="38">
        <v>3327.5000639999998</v>
      </c>
      <c r="M11" s="35"/>
      <c r="N11" s="38">
        <v>2774.4721180000001</v>
      </c>
    </row>
    <row r="12" spans="1:14" x14ac:dyDescent="0.25">
      <c r="A12" s="8"/>
      <c r="B12" s="54" t="s">
        <v>9</v>
      </c>
      <c r="C12" s="55">
        <f t="shared" ref="C12:L12" si="7">+C13+C14+C15</f>
        <v>2167.2219859999996</v>
      </c>
      <c r="D12" s="55">
        <f t="shared" si="7"/>
        <v>1997.2497989999999</v>
      </c>
      <c r="E12" s="55">
        <f t="shared" si="7"/>
        <v>2020.0831180000002</v>
      </c>
      <c r="F12" s="55">
        <f t="shared" si="7"/>
        <v>2008.9720400000001</v>
      </c>
      <c r="G12" s="55">
        <f t="shared" si="7"/>
        <v>2065.9442720000002</v>
      </c>
      <c r="H12" s="55">
        <f t="shared" si="7"/>
        <v>2017.138719</v>
      </c>
      <c r="I12" s="55">
        <f t="shared" si="7"/>
        <v>2023.1387310000002</v>
      </c>
      <c r="J12" s="55">
        <f t="shared" si="7"/>
        <v>2125.1387220000001</v>
      </c>
      <c r="K12" s="55">
        <f t="shared" si="7"/>
        <v>2109.3887340000001</v>
      </c>
      <c r="L12" s="55">
        <f t="shared" si="7"/>
        <v>2110.0276159999999</v>
      </c>
      <c r="M12" s="35"/>
      <c r="N12" s="55">
        <f t="shared" ref="N12" si="8">+N13+N14+N15</f>
        <v>2249.8887030000001</v>
      </c>
    </row>
    <row r="13" spans="1:14" x14ac:dyDescent="0.25">
      <c r="A13" s="8"/>
      <c r="B13" s="52" t="s">
        <v>38</v>
      </c>
      <c r="C13" s="56">
        <v>1688.5553279999999</v>
      </c>
      <c r="D13" s="56">
        <v>1518.9998189999999</v>
      </c>
      <c r="E13" s="56">
        <v>1516.9998000000001</v>
      </c>
      <c r="F13" s="56">
        <v>1499.5553890000001</v>
      </c>
      <c r="G13" s="56">
        <v>1529.7776260000001</v>
      </c>
      <c r="H13" s="56">
        <v>1489.5553950000001</v>
      </c>
      <c r="I13" s="56">
        <v>1463.666518</v>
      </c>
      <c r="J13" s="56">
        <v>1522.6665</v>
      </c>
      <c r="K13" s="56">
        <v>1489.9998419999999</v>
      </c>
      <c r="L13" s="56">
        <v>1482.5554090000001</v>
      </c>
      <c r="M13" s="35"/>
      <c r="N13" s="56">
        <v>1764.999793</v>
      </c>
    </row>
    <row r="14" spans="1:14" x14ac:dyDescent="0.25">
      <c r="A14" s="8"/>
      <c r="B14" s="52" t="s">
        <v>27</v>
      </c>
      <c r="C14" s="56">
        <v>394.44444700000003</v>
      </c>
      <c r="D14" s="56">
        <v>395.88887999999997</v>
      </c>
      <c r="E14" s="56">
        <v>428.22221999999999</v>
      </c>
      <c r="F14" s="56">
        <v>429.88888800000001</v>
      </c>
      <c r="G14" s="56">
        <v>460.55554699999999</v>
      </c>
      <c r="H14" s="56">
        <v>455.33333699999997</v>
      </c>
      <c r="I14" s="56">
        <v>465.55555700000002</v>
      </c>
      <c r="J14" s="56">
        <v>497.11111899999997</v>
      </c>
      <c r="K14" s="56">
        <v>507.00000899999998</v>
      </c>
      <c r="L14" s="56">
        <v>513.22222199999999</v>
      </c>
      <c r="M14" s="35"/>
      <c r="N14" s="56">
        <v>399.77780999999999</v>
      </c>
    </row>
    <row r="15" spans="1:14" x14ac:dyDescent="0.25">
      <c r="A15" s="8"/>
      <c r="B15" s="53" t="s">
        <v>10</v>
      </c>
      <c r="C15" s="57">
        <v>84.222211000000001</v>
      </c>
      <c r="D15" s="57">
        <v>82.361099999999993</v>
      </c>
      <c r="E15" s="57">
        <v>74.861097999999998</v>
      </c>
      <c r="F15" s="57">
        <v>79.527762999999993</v>
      </c>
      <c r="G15" s="57">
        <v>75.611098999999996</v>
      </c>
      <c r="H15" s="57">
        <v>72.249987000000004</v>
      </c>
      <c r="I15" s="57">
        <v>93.916656000000003</v>
      </c>
      <c r="J15" s="57">
        <v>105.361103</v>
      </c>
      <c r="K15" s="57">
        <v>112.38888300000001</v>
      </c>
      <c r="L15" s="57">
        <v>114.249985</v>
      </c>
      <c r="M15" s="35"/>
      <c r="N15" s="57">
        <v>85.111099999999993</v>
      </c>
    </row>
    <row r="16" spans="1:14" x14ac:dyDescent="0.25">
      <c r="A16" s="12"/>
      <c r="B16" s="12" t="s">
        <v>10</v>
      </c>
      <c r="C16" s="37">
        <v>215.74993699999999</v>
      </c>
      <c r="D16" s="37">
        <v>216.27771899999999</v>
      </c>
      <c r="E16" s="37">
        <v>238.77773099999999</v>
      </c>
      <c r="F16" s="37">
        <v>234.694388</v>
      </c>
      <c r="G16" s="37">
        <v>249.99993699999999</v>
      </c>
      <c r="H16" s="37">
        <v>219.444378</v>
      </c>
      <c r="I16" s="37">
        <v>149.111075</v>
      </c>
      <c r="J16" s="37">
        <v>167.22220100000001</v>
      </c>
      <c r="K16" s="37">
        <v>138.44443000000001</v>
      </c>
      <c r="L16" s="37">
        <v>149.805532</v>
      </c>
      <c r="M16" s="35"/>
      <c r="N16" s="37">
        <v>206.27773199999999</v>
      </c>
    </row>
    <row r="17" spans="1:14" x14ac:dyDescent="0.25">
      <c r="A17" s="8" t="s">
        <v>11</v>
      </c>
      <c r="B17" s="8"/>
      <c r="C17" s="36">
        <f t="shared" ref="C17:I17" si="9">SUM(C18:C21)</f>
        <v>1776.7500049999999</v>
      </c>
      <c r="D17" s="36">
        <f t="shared" si="9"/>
        <v>1758.7500069999999</v>
      </c>
      <c r="E17" s="36">
        <f t="shared" si="9"/>
        <v>1794.4166720000001</v>
      </c>
      <c r="F17" s="36">
        <f t="shared" si="9"/>
        <v>1801.1666719999998</v>
      </c>
      <c r="G17" s="36">
        <f t="shared" si="9"/>
        <v>1790.9999979999998</v>
      </c>
      <c r="H17" s="36">
        <f t="shared" si="9"/>
        <v>1813.3333399999999</v>
      </c>
      <c r="I17" s="36">
        <f t="shared" si="9"/>
        <v>1839.5000030000001</v>
      </c>
      <c r="J17" s="36">
        <f t="shared" ref="J17:K17" si="10">SUM(J18:J21)</f>
        <v>1845.916671</v>
      </c>
      <c r="K17" s="36">
        <f t="shared" si="10"/>
        <v>1844.333333</v>
      </c>
      <c r="L17" s="36">
        <f t="shared" ref="L17" si="11">SUM(L18:L21)</f>
        <v>1796.25</v>
      </c>
      <c r="M17" s="35"/>
      <c r="N17" s="36">
        <f t="shared" ref="N17" si="12">SUM(N18:N21)</f>
        <v>1790.750006</v>
      </c>
    </row>
    <row r="18" spans="1:14" x14ac:dyDescent="0.25">
      <c r="A18" s="8"/>
      <c r="B18" s="8" t="s">
        <v>12</v>
      </c>
      <c r="C18" s="35">
        <v>325</v>
      </c>
      <c r="D18" s="35">
        <v>318.33333299999998</v>
      </c>
      <c r="E18" s="35">
        <v>321.33333399999998</v>
      </c>
      <c r="F18" s="35">
        <v>324.83333299999998</v>
      </c>
      <c r="G18" s="35">
        <v>330.08333299999998</v>
      </c>
      <c r="H18" s="35">
        <v>333.58333399999998</v>
      </c>
      <c r="I18" s="35">
        <v>325.500001</v>
      </c>
      <c r="J18" s="35">
        <v>329.499999</v>
      </c>
      <c r="K18" s="35">
        <v>332.25</v>
      </c>
      <c r="L18" s="35">
        <v>324.91666700000002</v>
      </c>
      <c r="M18" s="35"/>
      <c r="N18" s="35">
        <v>320.08333299999998</v>
      </c>
    </row>
    <row r="19" spans="1:14" x14ac:dyDescent="0.25">
      <c r="A19" s="8"/>
      <c r="B19" s="8" t="s">
        <v>13</v>
      </c>
      <c r="C19" s="35">
        <v>388.33333499999998</v>
      </c>
      <c r="D19" s="35">
        <v>388.25000499999999</v>
      </c>
      <c r="E19" s="35">
        <v>421.50000499999999</v>
      </c>
      <c r="F19" s="35">
        <v>414.41667200000001</v>
      </c>
      <c r="G19" s="35">
        <v>415.249999</v>
      </c>
      <c r="H19" s="35">
        <v>425.83333900000002</v>
      </c>
      <c r="I19" s="35">
        <v>470.66666900000001</v>
      </c>
      <c r="J19" s="35">
        <v>497.66667000000001</v>
      </c>
      <c r="K19" s="35">
        <v>496.58333599999997</v>
      </c>
      <c r="L19" s="35">
        <v>488.91666800000002</v>
      </c>
      <c r="M19" s="35"/>
      <c r="N19" s="35">
        <v>415.41667100000001</v>
      </c>
    </row>
    <row r="20" spans="1:14" x14ac:dyDescent="0.25">
      <c r="A20" s="8"/>
      <c r="B20" s="8" t="s">
        <v>14</v>
      </c>
      <c r="C20" s="35">
        <v>633.41666999999995</v>
      </c>
      <c r="D20" s="35">
        <v>624.16666899999996</v>
      </c>
      <c r="E20" s="35">
        <v>623.58333300000004</v>
      </c>
      <c r="F20" s="35">
        <v>630.91666699999996</v>
      </c>
      <c r="G20" s="35">
        <v>620.999999</v>
      </c>
      <c r="H20" s="35">
        <v>627.91666699999996</v>
      </c>
      <c r="I20" s="35">
        <v>628.33333300000004</v>
      </c>
      <c r="J20" s="35">
        <v>635.000001</v>
      </c>
      <c r="K20" s="35">
        <v>627.58333000000005</v>
      </c>
      <c r="L20" s="35">
        <v>624.41666499999997</v>
      </c>
      <c r="M20" s="35"/>
      <c r="N20" s="35">
        <v>624.25000199999999</v>
      </c>
    </row>
    <row r="21" spans="1:14" x14ac:dyDescent="0.25">
      <c r="A21" s="12"/>
      <c r="B21" s="12" t="s">
        <v>15</v>
      </c>
      <c r="C21" s="37">
        <v>430</v>
      </c>
      <c r="D21" s="37">
        <v>428</v>
      </c>
      <c r="E21" s="37">
        <v>428</v>
      </c>
      <c r="F21" s="37">
        <v>431</v>
      </c>
      <c r="G21" s="37">
        <v>424.66666700000002</v>
      </c>
      <c r="H21" s="37">
        <v>426</v>
      </c>
      <c r="I21" s="37">
        <v>415</v>
      </c>
      <c r="J21" s="37">
        <v>383.750001</v>
      </c>
      <c r="K21" s="37">
        <v>387.91666700000002</v>
      </c>
      <c r="L21" s="37">
        <v>358</v>
      </c>
      <c r="M21" s="35"/>
      <c r="N21" s="37">
        <v>431</v>
      </c>
    </row>
    <row r="22" spans="1:14" x14ac:dyDescent="0.25">
      <c r="A22" s="49" t="s">
        <v>37</v>
      </c>
      <c r="B22" s="50"/>
      <c r="C22" s="51">
        <f t="shared" ref="C22:J22" si="13">+C4+C10+C17</f>
        <v>27235.610890999997</v>
      </c>
      <c r="D22" s="51">
        <f t="shared" si="13"/>
        <v>27817.955495999999</v>
      </c>
      <c r="E22" s="51">
        <f t="shared" si="13"/>
        <v>28866.599942000004</v>
      </c>
      <c r="F22" s="51">
        <f t="shared" si="13"/>
        <v>29325.661199999999</v>
      </c>
      <c r="G22" s="51">
        <f t="shared" si="13"/>
        <v>29511.216692999998</v>
      </c>
      <c r="H22" s="51">
        <f t="shared" si="13"/>
        <v>29199.366912000001</v>
      </c>
      <c r="I22" s="51">
        <f t="shared" si="13"/>
        <v>28547.494644000002</v>
      </c>
      <c r="J22" s="51">
        <f t="shared" si="13"/>
        <v>28056.894574999998</v>
      </c>
      <c r="K22" s="51">
        <f t="shared" ref="K22:L22" si="14">+K4+K10+K17</f>
        <v>28344.367033999995</v>
      </c>
      <c r="L22" s="51">
        <f t="shared" si="14"/>
        <v>28560.450486999995</v>
      </c>
      <c r="M22" s="35"/>
      <c r="N22" s="51">
        <f t="shared" ref="N22" si="15">+N4+N10+N17</f>
        <v>27169.255346999998</v>
      </c>
    </row>
    <row r="23" spans="1:14" x14ac:dyDescent="0.25">
      <c r="A23" s="8" t="s">
        <v>16</v>
      </c>
      <c r="B23" s="8"/>
      <c r="C23" s="36">
        <f t="shared" ref="C23:I23" si="16">SUM(C24:C26)</f>
        <v>1417</v>
      </c>
      <c r="D23" s="36">
        <f t="shared" si="16"/>
        <v>1306</v>
      </c>
      <c r="E23" s="36">
        <f t="shared" si="16"/>
        <v>1323</v>
      </c>
      <c r="F23" s="36">
        <f t="shared" si="16"/>
        <v>1398</v>
      </c>
      <c r="G23" s="36">
        <f t="shared" si="16"/>
        <v>1292</v>
      </c>
      <c r="H23" s="36">
        <f t="shared" si="16"/>
        <v>1295</v>
      </c>
      <c r="I23" s="36">
        <f t="shared" si="16"/>
        <v>1282</v>
      </c>
      <c r="J23" s="36">
        <f t="shared" ref="J23:K23" si="17">SUM(J24:J26)</f>
        <v>1297</v>
      </c>
      <c r="K23" s="36">
        <f t="shared" si="17"/>
        <v>1302</v>
      </c>
      <c r="L23" s="36">
        <f t="shared" ref="L23" si="18">SUM(L24:L26)</f>
        <v>1410</v>
      </c>
      <c r="M23" s="35"/>
      <c r="N23" s="36">
        <f t="shared" ref="N23" si="19">SUM(N24:N26)</f>
        <v>1318</v>
      </c>
    </row>
    <row r="24" spans="1:14" x14ac:dyDescent="0.25">
      <c r="A24" s="8"/>
      <c r="B24" s="8" t="s">
        <v>17</v>
      </c>
      <c r="C24" s="38">
        <v>862</v>
      </c>
      <c r="D24" s="38">
        <v>783</v>
      </c>
      <c r="E24" s="38">
        <v>822</v>
      </c>
      <c r="F24" s="38">
        <v>906</v>
      </c>
      <c r="G24" s="38">
        <v>806</v>
      </c>
      <c r="H24" s="38">
        <v>823</v>
      </c>
      <c r="I24" s="38">
        <v>789</v>
      </c>
      <c r="J24" s="38">
        <v>813</v>
      </c>
      <c r="K24" s="38">
        <v>824</v>
      </c>
      <c r="L24" s="38">
        <v>884</v>
      </c>
      <c r="M24" s="35"/>
      <c r="N24" s="38">
        <v>799</v>
      </c>
    </row>
    <row r="25" spans="1:14" x14ac:dyDescent="0.25">
      <c r="A25" s="8"/>
      <c r="B25" s="8" t="s">
        <v>18</v>
      </c>
      <c r="C25" s="38">
        <v>195</v>
      </c>
      <c r="D25" s="38">
        <v>176</v>
      </c>
      <c r="E25" s="38">
        <v>185</v>
      </c>
      <c r="F25" s="38">
        <v>195</v>
      </c>
      <c r="G25" s="38">
        <v>195</v>
      </c>
      <c r="H25" s="38">
        <v>191</v>
      </c>
      <c r="I25" s="38">
        <v>200</v>
      </c>
      <c r="J25" s="38">
        <v>206</v>
      </c>
      <c r="K25" s="38">
        <v>209</v>
      </c>
      <c r="L25" s="38">
        <v>221</v>
      </c>
      <c r="M25" s="35"/>
      <c r="N25" s="38">
        <v>189</v>
      </c>
    </row>
    <row r="26" spans="1:14" x14ac:dyDescent="0.25">
      <c r="A26" s="8"/>
      <c r="B26" s="8" t="s">
        <v>19</v>
      </c>
      <c r="C26" s="38">
        <v>360</v>
      </c>
      <c r="D26" s="38">
        <v>347</v>
      </c>
      <c r="E26" s="38">
        <v>316</v>
      </c>
      <c r="F26" s="38">
        <v>297</v>
      </c>
      <c r="G26" s="38">
        <v>291</v>
      </c>
      <c r="H26" s="38">
        <v>281</v>
      </c>
      <c r="I26" s="38">
        <v>293</v>
      </c>
      <c r="J26" s="38">
        <v>278</v>
      </c>
      <c r="K26" s="38">
        <v>269</v>
      </c>
      <c r="L26" s="38">
        <v>305</v>
      </c>
      <c r="M26" s="35"/>
      <c r="N26" s="38">
        <v>330</v>
      </c>
    </row>
    <row r="27" spans="1:14" x14ac:dyDescent="0.25">
      <c r="A27" s="49" t="s">
        <v>20</v>
      </c>
      <c r="B27" s="50"/>
      <c r="C27" s="51">
        <f t="shared" ref="C27:J27" si="20">SUM(C23,C17,C10,C4)</f>
        <v>28652.610890999997</v>
      </c>
      <c r="D27" s="51">
        <f t="shared" si="20"/>
        <v>29123.955496000002</v>
      </c>
      <c r="E27" s="51">
        <f t="shared" si="20"/>
        <v>30189.599942000004</v>
      </c>
      <c r="F27" s="51">
        <f t="shared" si="20"/>
        <v>30723.661200000002</v>
      </c>
      <c r="G27" s="51">
        <f t="shared" si="20"/>
        <v>30803.216692999998</v>
      </c>
      <c r="H27" s="51">
        <f t="shared" si="20"/>
        <v>30494.366912000001</v>
      </c>
      <c r="I27" s="51">
        <f t="shared" si="20"/>
        <v>29829.494644000002</v>
      </c>
      <c r="J27" s="51">
        <f t="shared" si="20"/>
        <v>29353.894574999998</v>
      </c>
      <c r="K27" s="51">
        <f t="shared" ref="K27:L27" si="21">SUM(K23,K17,K10,K4)</f>
        <v>29646.367033999995</v>
      </c>
      <c r="L27" s="51">
        <f t="shared" si="21"/>
        <v>29970.450486999995</v>
      </c>
      <c r="M27" s="35"/>
      <c r="N27" s="51">
        <f t="shared" ref="N27" si="22">SUM(N23,N17,N10,N4)</f>
        <v>28487.255346999998</v>
      </c>
    </row>
    <row r="28" spans="1:14" x14ac:dyDescent="0.25">
      <c r="A28" s="13" t="s">
        <v>21</v>
      </c>
      <c r="B28" s="14"/>
      <c r="C28" s="15">
        <f t="shared" ref="C28:J28" si="23">(C4/C$27)</f>
        <v>0.70861489506973807</v>
      </c>
      <c r="D28" s="15">
        <f t="shared" si="23"/>
        <v>0.72523574731807783</v>
      </c>
      <c r="E28" s="15">
        <f t="shared" si="23"/>
        <v>0.73101113245616522</v>
      </c>
      <c r="F28" s="15">
        <f t="shared" si="23"/>
        <v>0.73088512950403184</v>
      </c>
      <c r="G28" s="15">
        <f t="shared" si="23"/>
        <v>0.73283905895223844</v>
      </c>
      <c r="H28" s="15">
        <f t="shared" si="23"/>
        <v>0.72499293193393322</v>
      </c>
      <c r="I28" s="15">
        <f t="shared" si="23"/>
        <v>0.71040873899828039</v>
      </c>
      <c r="J28" s="15">
        <f t="shared" si="23"/>
        <v>0.69689333998706715</v>
      </c>
      <c r="K28" s="15">
        <f t="shared" ref="K28:L28" si="24">(K4/K$27)</f>
        <v>0.70217261771488326</v>
      </c>
      <c r="L28" s="15">
        <f t="shared" si="24"/>
        <v>0.70659155704668808</v>
      </c>
      <c r="M28" s="35"/>
      <c r="N28" s="15">
        <f t="shared" ref="N28" si="25">(N4/N$27)</f>
        <v>0.70725896695140122</v>
      </c>
    </row>
    <row r="29" spans="1:14" x14ac:dyDescent="0.25">
      <c r="A29" s="13" t="s">
        <v>22</v>
      </c>
      <c r="B29" s="14"/>
      <c r="C29" s="15">
        <f t="shared" ref="C29:J29" si="26">(C10/C$27)</f>
        <v>0.1799205679933093</v>
      </c>
      <c r="D29" s="15">
        <f t="shared" si="26"/>
        <v>0.16953301074361726</v>
      </c>
      <c r="E29" s="15">
        <f t="shared" si="26"/>
        <v>0.16572758955442271</v>
      </c>
      <c r="F29" s="15">
        <f t="shared" si="26"/>
        <v>0.16498774023064672</v>
      </c>
      <c r="G29" s="15">
        <f t="shared" si="26"/>
        <v>0.16707399140458984</v>
      </c>
      <c r="H29" s="15">
        <f t="shared" si="26"/>
        <v>0.17307567368854254</v>
      </c>
      <c r="I29" s="15">
        <f t="shared" si="26"/>
        <v>0.18494651122457681</v>
      </c>
      <c r="J29" s="15">
        <f t="shared" si="26"/>
        <v>0.19603682425503158</v>
      </c>
      <c r="K29" s="15">
        <f t="shared" ref="K29:L29" si="27">(K10/K$27)</f>
        <v>0.19169858311752833</v>
      </c>
      <c r="L29" s="15">
        <f t="shared" si="27"/>
        <v>0.18642806902163733</v>
      </c>
      <c r="M29" s="35"/>
      <c r="N29" s="15">
        <f t="shared" ref="N29" si="28">(N10/N$27)</f>
        <v>0.18361328563549523</v>
      </c>
    </row>
    <row r="30" spans="1:14" x14ac:dyDescent="0.25">
      <c r="A30" s="13" t="s">
        <v>23</v>
      </c>
      <c r="B30" s="14"/>
      <c r="C30" s="15">
        <f t="shared" ref="C30:J30" si="29">(C17/C$27)</f>
        <v>6.2010055968689769E-2</v>
      </c>
      <c r="D30" s="15">
        <f t="shared" si="29"/>
        <v>6.0388432032920575E-2</v>
      </c>
      <c r="E30" s="15">
        <f t="shared" si="29"/>
        <v>5.9438239507890719E-2</v>
      </c>
      <c r="F30" s="15">
        <f t="shared" si="29"/>
        <v>5.8624740725887178E-2</v>
      </c>
      <c r="G30" s="15">
        <f t="shared" si="29"/>
        <v>5.8143278211817494E-2</v>
      </c>
      <c r="H30" s="15">
        <f t="shared" si="29"/>
        <v>5.9464534719900201E-2</v>
      </c>
      <c r="I30" s="15">
        <f t="shared" si="29"/>
        <v>6.1667152761168312E-2</v>
      </c>
      <c r="J30" s="15">
        <f t="shared" si="29"/>
        <v>6.2884898161762917E-2</v>
      </c>
      <c r="K30" s="15">
        <f t="shared" ref="K30:L30" si="30">(K17/K$27)</f>
        <v>6.2211107718015586E-2</v>
      </c>
      <c r="L30" s="15">
        <f t="shared" si="30"/>
        <v>5.9934034050610707E-2</v>
      </c>
      <c r="M30" s="35"/>
      <c r="N30" s="15">
        <f t="shared" ref="N30" si="31">(N17/N$27)</f>
        <v>6.2861443975106734E-2</v>
      </c>
    </row>
    <row r="31" spans="1:14" x14ac:dyDescent="0.25">
      <c r="A31" s="16" t="s">
        <v>24</v>
      </c>
      <c r="B31" s="17"/>
      <c r="C31" s="18">
        <f t="shared" ref="C31:I31" si="32">(C23/C$27)</f>
        <v>4.945448096826284E-2</v>
      </c>
      <c r="D31" s="18">
        <f t="shared" si="32"/>
        <v>4.4842809905384286E-2</v>
      </c>
      <c r="E31" s="18">
        <f t="shared" si="32"/>
        <v>4.3823038481521318E-2</v>
      </c>
      <c r="F31" s="18">
        <f t="shared" si="32"/>
        <v>4.5502389539434182E-2</v>
      </c>
      <c r="G31" s="18">
        <f t="shared" si="32"/>
        <v>4.1943671431354301E-2</v>
      </c>
      <c r="H31" s="18">
        <f t="shared" si="32"/>
        <v>4.2466859657624097E-2</v>
      </c>
      <c r="I31" s="18">
        <f t="shared" si="32"/>
        <v>4.2977597015974436E-2</v>
      </c>
      <c r="J31" s="18">
        <f>(J23/J$27)</f>
        <v>4.4184937596138382E-2</v>
      </c>
      <c r="K31" s="18">
        <f>(K23/K$27)</f>
        <v>4.3917691449572853E-2</v>
      </c>
      <c r="L31" s="18">
        <f>(L23/L$27)</f>
        <v>4.7046339881063937E-2</v>
      </c>
      <c r="M31" s="35"/>
      <c r="N31" s="18">
        <f t="shared" ref="N31" si="33">(N23/N$27)</f>
        <v>4.6266303437996842E-2</v>
      </c>
    </row>
    <row r="32" spans="1:14" ht="12.75" customHeight="1" x14ac:dyDescent="0.25">
      <c r="A32" s="41" t="s">
        <v>36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5"/>
    </row>
    <row r="33" spans="1:13" x14ac:dyDescent="0.25">
      <c r="A33" s="8" t="s">
        <v>39</v>
      </c>
      <c r="B33" s="4"/>
      <c r="C33" s="19"/>
      <c r="D33" s="19"/>
      <c r="E33" s="19"/>
      <c r="F33" s="19"/>
      <c r="G33" s="19"/>
      <c r="H33" s="19"/>
      <c r="I33" s="4"/>
      <c r="J33" s="4"/>
      <c r="K33" s="4"/>
      <c r="L33" s="4"/>
      <c r="M33" s="35"/>
    </row>
    <row r="34" spans="1:13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5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5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5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4"/>
    </row>
    <row r="46" spans="1:13" ht="13.5" customHeight="1" x14ac:dyDescent="0.25">
      <c r="A46" s="31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"/>
    </row>
    <row r="47" spans="1:13" x14ac:dyDescent="0.25">
      <c r="A47" s="4"/>
      <c r="B47" s="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x14ac:dyDescent="0.25">
      <c r="A48" s="4"/>
      <c r="B48" s="4"/>
    </row>
    <row r="49" spans="1:13" x14ac:dyDescent="0.25">
      <c r="A49" s="4"/>
      <c r="B49" s="4"/>
      <c r="M49" s="4"/>
    </row>
    <row r="50" spans="1:13" x14ac:dyDescent="0.25">
      <c r="A50" s="20"/>
      <c r="B50" s="20"/>
      <c r="C50" s="21">
        <f t="shared" ref="C50:L50" si="34">C3</f>
        <v>2014</v>
      </c>
      <c r="D50" s="21">
        <f t="shared" si="34"/>
        <v>2015</v>
      </c>
      <c r="E50" s="21">
        <f t="shared" si="34"/>
        <v>2016</v>
      </c>
      <c r="F50" s="21">
        <f t="shared" si="34"/>
        <v>2017</v>
      </c>
      <c r="G50" s="21">
        <f t="shared" si="34"/>
        <v>2018</v>
      </c>
      <c r="H50" s="21">
        <f t="shared" si="34"/>
        <v>2019</v>
      </c>
      <c r="I50" s="21">
        <f t="shared" si="34"/>
        <v>2020</v>
      </c>
      <c r="J50" s="21">
        <f t="shared" si="34"/>
        <v>2021</v>
      </c>
      <c r="K50" s="21">
        <f t="shared" si="34"/>
        <v>2022</v>
      </c>
      <c r="L50" s="21">
        <f t="shared" si="34"/>
        <v>2023</v>
      </c>
      <c r="M50" s="4"/>
    </row>
    <row r="51" spans="1:13" x14ac:dyDescent="0.25">
      <c r="A51" s="20" t="s">
        <v>25</v>
      </c>
      <c r="B51" s="20"/>
      <c r="C51" s="22">
        <f>IFERROR(((C4-N4)/N4),0)</f>
        <v>7.7328321474108702E-3</v>
      </c>
      <c r="D51" s="22">
        <f t="shared" ref="D51:L51" si="35">IFERROR(((D4-C4)/C4),0)</f>
        <v>4.0291577607179309E-2</v>
      </c>
      <c r="E51" s="22">
        <f t="shared" si="35"/>
        <v>4.4844804391411419E-2</v>
      </c>
      <c r="F51" s="22">
        <f t="shared" si="35"/>
        <v>1.7514822386541312E-2</v>
      </c>
      <c r="G51" s="22">
        <f t="shared" si="35"/>
        <v>5.269685039254784E-3</v>
      </c>
      <c r="H51" s="22">
        <f t="shared" si="35"/>
        <v>-2.0625674547972553E-2</v>
      </c>
      <c r="I51" s="22">
        <f t="shared" si="35"/>
        <v>-4.1480843320424093E-2</v>
      </c>
      <c r="J51" s="22">
        <f t="shared" si="35"/>
        <v>-3.4665443305972737E-2</v>
      </c>
      <c r="K51" s="22">
        <f t="shared" si="35"/>
        <v>1.7614592994207541E-2</v>
      </c>
      <c r="L51" s="22">
        <f t="shared" si="35"/>
        <v>1.7293674714601557E-2</v>
      </c>
      <c r="M51" s="4"/>
    </row>
    <row r="52" spans="1:13" x14ac:dyDescent="0.25">
      <c r="A52" s="20" t="s">
        <v>26</v>
      </c>
      <c r="B52" s="20"/>
      <c r="C52" s="22">
        <f>IFERROR(((C10-N10)/N10),0)</f>
        <v>-1.4423578734326774E-2</v>
      </c>
      <c r="D52" s="22">
        <f t="shared" ref="D52:L52" si="36">IFERROR(((D10-C10)/C10),0)</f>
        <v>-4.2233554140140447E-2</v>
      </c>
      <c r="E52" s="22">
        <f t="shared" si="36"/>
        <v>1.3322155521105257E-2</v>
      </c>
      <c r="F52" s="22">
        <f t="shared" si="36"/>
        <v>1.3147016417466611E-2</v>
      </c>
      <c r="G52" s="22">
        <f t="shared" si="36"/>
        <v>1.5267017001365554E-2</v>
      </c>
      <c r="H52" s="22">
        <f t="shared" si="36"/>
        <v>2.5535581807155896E-2</v>
      </c>
      <c r="I52" s="22">
        <f t="shared" si="36"/>
        <v>4.5289016269928387E-2</v>
      </c>
      <c r="J52" s="22">
        <f t="shared" si="36"/>
        <v>4.306494353658858E-2</v>
      </c>
      <c r="K52" s="22">
        <f t="shared" si="36"/>
        <v>-1.2386550921489216E-2</v>
      </c>
      <c r="L52" s="22">
        <f t="shared" si="36"/>
        <v>-1.6862666626528289E-2</v>
      </c>
      <c r="M52" s="4"/>
    </row>
    <row r="53" spans="1:13" x14ac:dyDescent="0.25">
      <c r="A53" s="20" t="s">
        <v>27</v>
      </c>
      <c r="B53" s="20"/>
      <c r="C53" s="22">
        <f>IFERROR(((C17-N17)/N17),0)</f>
        <v>-7.8179539037232376E-3</v>
      </c>
      <c r="D53" s="22">
        <f t="shared" ref="D53:L53" si="37">IFERROR(((D17-C17)/C17),0)</f>
        <v>-1.0130855747485987E-2</v>
      </c>
      <c r="E53" s="22">
        <f t="shared" si="37"/>
        <v>2.0279553579555548E-2</v>
      </c>
      <c r="F53" s="22">
        <f t="shared" si="37"/>
        <v>3.7616681260971767E-3</v>
      </c>
      <c r="G53" s="22">
        <f t="shared" si="37"/>
        <v>-5.6444937373347414E-3</v>
      </c>
      <c r="H53" s="22">
        <f t="shared" si="37"/>
        <v>1.2469761041284005E-2</v>
      </c>
      <c r="I53" s="22">
        <f t="shared" si="37"/>
        <v>1.4430144983712813E-2</v>
      </c>
      <c r="J53" s="22">
        <f t="shared" si="37"/>
        <v>3.4882674582957557E-3</v>
      </c>
      <c r="K53" s="22">
        <f t="shared" si="37"/>
        <v>-8.5775161190898227E-4</v>
      </c>
      <c r="L53" s="22">
        <f t="shared" si="37"/>
        <v>-2.6070847465402305E-2</v>
      </c>
      <c r="M53" s="4"/>
    </row>
    <row r="54" spans="1:13" x14ac:dyDescent="0.25">
      <c r="A54" s="20" t="s">
        <v>28</v>
      </c>
      <c r="B54" s="20"/>
      <c r="C54" s="22">
        <f>IFERROR(((C23-N23)/N23),0)</f>
        <v>7.511380880121396E-2</v>
      </c>
      <c r="D54" s="22">
        <f>IFERROR(((D23-C23)/C23),0)</f>
        <v>-7.8334509527170082E-2</v>
      </c>
      <c r="E54" s="22">
        <f t="shared" ref="E54:L54" si="38">IFERROR(((E23-D23)/D23),0)</f>
        <v>1.3016845329249618E-2</v>
      </c>
      <c r="F54" s="22">
        <f t="shared" si="38"/>
        <v>5.6689342403628121E-2</v>
      </c>
      <c r="G54" s="22">
        <f t="shared" si="38"/>
        <v>-7.5822603719599424E-2</v>
      </c>
      <c r="H54" s="22">
        <f t="shared" si="38"/>
        <v>2.3219814241486067E-3</v>
      </c>
      <c r="I54" s="22">
        <f t="shared" si="38"/>
        <v>-1.0038610038610039E-2</v>
      </c>
      <c r="J54" s="22">
        <f t="shared" si="38"/>
        <v>1.1700468018720749E-2</v>
      </c>
      <c r="K54" s="22">
        <f t="shared" si="38"/>
        <v>3.8550501156515036E-3</v>
      </c>
      <c r="L54" s="22">
        <f t="shared" si="38"/>
        <v>8.294930875576037E-2</v>
      </c>
      <c r="M54" s="4"/>
    </row>
    <row r="55" spans="1:13" x14ac:dyDescent="0.25">
      <c r="A55" s="23"/>
      <c r="B55" s="24"/>
      <c r="C55" s="25"/>
      <c r="D55" s="25"/>
      <c r="E55" s="25"/>
      <c r="F55" s="25"/>
      <c r="G55" s="25"/>
      <c r="H55" s="25"/>
      <c r="I55" s="25"/>
      <c r="J55" s="23"/>
      <c r="K55" s="23"/>
      <c r="L55" s="23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</row>
    <row r="58" spans="1:13" x14ac:dyDescent="0.25">
      <c r="A58" s="4"/>
      <c r="B58" s="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</row>
    <row r="59" spans="1:13" x14ac:dyDescent="0.25">
      <c r="A59" s="4"/>
      <c r="B59" s="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</row>
    <row r="60" spans="1:13" x14ac:dyDescent="0.25">
      <c r="A60" s="4"/>
      <c r="B60" s="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</row>
    <row r="61" spans="1:13" x14ac:dyDescent="0.25">
      <c r="A61" s="4"/>
      <c r="B61" s="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10"/>
    </row>
    <row r="62" spans="1:13" x14ac:dyDescent="0.25">
      <c r="A62" s="4"/>
      <c r="B62" s="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</row>
    <row r="69" spans="3:12" x14ac:dyDescent="0.25">
      <c r="C69" s="43"/>
      <c r="D69" s="43"/>
      <c r="E69" s="43"/>
      <c r="F69" s="43"/>
      <c r="G69" s="43"/>
      <c r="H69" s="43"/>
      <c r="I69" s="43"/>
      <c r="J69" s="43"/>
      <c r="K69" s="43"/>
      <c r="L69" s="43"/>
    </row>
  </sheetData>
  <conditionalFormatting sqref="C4:K21 N4:N21 C10:L10 C12:L12 C23:K27 N23:N27">
    <cfRule type="cellIs" dxfId="9" priority="86" operator="notEqual">
      <formula>#REF!</formula>
    </cfRule>
  </conditionalFormatting>
  <conditionalFormatting sqref="C22:L22 N22">
    <cfRule type="cellIs" dxfId="8" priority="45" operator="notEqual">
      <formula>#REF!</formula>
    </cfRule>
  </conditionalFormatting>
  <conditionalFormatting sqref="E4:K9 E11:K11 E13:K21">
    <cfRule type="cellIs" dxfId="7" priority="46" operator="notEqual">
      <formula>#REF!</formula>
    </cfRule>
  </conditionalFormatting>
  <conditionalFormatting sqref="E23:L27">
    <cfRule type="cellIs" dxfId="6" priority="82" operator="notEqual">
      <formula>#REF!</formula>
    </cfRule>
  </conditionalFormatting>
  <conditionalFormatting sqref="J4:L9 J11:L11 J13:L21">
    <cfRule type="cellIs" dxfId="5" priority="83" operator="notEqual">
      <formula>#REF!</formula>
    </cfRule>
  </conditionalFormatting>
  <conditionalFormatting sqref="M5:M36">
    <cfRule type="cellIs" dxfId="4" priority="3" operator="notEqual">
      <formula>#REF!</formula>
    </cfRule>
  </conditionalFormatting>
  <printOptions horizontalCentered="1" verticalCentered="1"/>
  <pageMargins left="0.45" right="0.45" top="0.75" bottom="0.75" header="0.25" footer="0.3"/>
  <pageSetup scale="91" fitToWidth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9677-03EB-4B84-9496-ABDFFADFC705}">
  <dimension ref="A1:U42"/>
  <sheetViews>
    <sheetView workbookViewId="0">
      <selection activeCell="V9" sqref="V9"/>
    </sheetView>
  </sheetViews>
  <sheetFormatPr defaultColWidth="9" defaultRowHeight="12.5" x14ac:dyDescent="0.25"/>
  <cols>
    <col min="1" max="16384" width="9" style="1"/>
  </cols>
  <sheetData>
    <row r="1" spans="1: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4"/>
      <c r="S5" s="29"/>
      <c r="T5" s="29"/>
      <c r="U5" s="29"/>
    </row>
    <row r="6" spans="1:2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4"/>
      <c r="S6" s="45"/>
      <c r="T6" s="29"/>
      <c r="U6" s="29"/>
    </row>
    <row r="7" spans="1:21" ht="13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8" t="s">
        <v>25</v>
      </c>
      <c r="R7" s="44"/>
      <c r="S7" s="45"/>
      <c r="T7" s="29"/>
      <c r="U7" s="29"/>
    </row>
    <row r="8" spans="1:2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 t="s">
        <v>2</v>
      </c>
      <c r="R8" s="47">
        <f>Table!$L5</f>
        <v>5425.2000770000004</v>
      </c>
      <c r="S8" s="46">
        <f>R8/$R$13</f>
        <v>0.25618520466455541</v>
      </c>
      <c r="T8" s="29"/>
      <c r="U8" s="29"/>
    </row>
    <row r="9" spans="1:2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 t="s">
        <v>3</v>
      </c>
      <c r="R9" s="47">
        <f>Table!$L6</f>
        <v>5000.6000809999996</v>
      </c>
      <c r="S9" s="46">
        <f>R9/$R$13</f>
        <v>0.23613502488648905</v>
      </c>
      <c r="T9" s="29"/>
      <c r="U9" s="29"/>
    </row>
    <row r="10" spans="1:2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 t="s">
        <v>4</v>
      </c>
      <c r="R10" s="47">
        <f>Table!$L7</f>
        <v>5125.800166</v>
      </c>
      <c r="S10" s="46">
        <f>R10/$R$13</f>
        <v>0.24204714037430736</v>
      </c>
      <c r="T10" s="29"/>
      <c r="U10" s="29"/>
    </row>
    <row r="11" spans="1:2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 t="s">
        <v>5</v>
      </c>
      <c r="R11" s="47">
        <f>Table!$L8</f>
        <v>5389.4669180000001</v>
      </c>
      <c r="S11" s="46">
        <f>R11/$R$13</f>
        <v>0.25449783709805118</v>
      </c>
      <c r="T11" s="29"/>
      <c r="U11" s="29"/>
    </row>
    <row r="12" spans="1:2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 t="s">
        <v>6</v>
      </c>
      <c r="R12" s="47">
        <f>Table!$L9</f>
        <v>235.80003300000001</v>
      </c>
      <c r="S12" s="46">
        <f>R12/$R$13</f>
        <v>1.1134792976597151E-2</v>
      </c>
      <c r="T12" s="29"/>
      <c r="U12" s="29"/>
    </row>
    <row r="13" spans="1:2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7">
        <f>SUM(R8:R12)</f>
        <v>21176.867274999997</v>
      </c>
      <c r="S13" s="45">
        <f>SUM(S8:S12)</f>
        <v>1.0000000000000002</v>
      </c>
      <c r="T13" s="29"/>
      <c r="U13" s="29"/>
    </row>
    <row r="14" spans="1:2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7"/>
      <c r="S14" s="45"/>
      <c r="T14" s="29"/>
      <c r="U14" s="29"/>
    </row>
    <row r="15" spans="1:2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47"/>
      <c r="S15" s="45"/>
      <c r="T15" s="29"/>
      <c r="U15" s="29"/>
    </row>
    <row r="16" spans="1:21" ht="13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58" t="s">
        <v>26</v>
      </c>
      <c r="R16" s="47"/>
      <c r="S16" s="45"/>
      <c r="T16" s="29"/>
      <c r="U16" s="29"/>
    </row>
    <row r="17" spans="1:2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 t="s">
        <v>8</v>
      </c>
      <c r="R17" s="47">
        <f>Table!$L11</f>
        <v>3327.5000639999998</v>
      </c>
      <c r="S17" s="46">
        <f>R17/$R$20</f>
        <v>0.5955435156173392</v>
      </c>
      <c r="T17" s="29"/>
      <c r="U17" s="29"/>
    </row>
    <row r="18" spans="1:2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 t="s">
        <v>9</v>
      </c>
      <c r="R18" s="47">
        <f>Table!$L13+Table!$L14+Table!$L15</f>
        <v>2110.0276159999999</v>
      </c>
      <c r="S18" s="46">
        <f>R18/$R$20</f>
        <v>0.37764485058243202</v>
      </c>
      <c r="T18" s="29"/>
      <c r="U18" s="29"/>
    </row>
    <row r="19" spans="1:2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 t="s">
        <v>10</v>
      </c>
      <c r="R19" s="47">
        <f>+Table!$L16</f>
        <v>149.805532</v>
      </c>
      <c r="S19" s="46">
        <f>R19/$R$20</f>
        <v>2.6811633800228777E-2</v>
      </c>
      <c r="T19" s="29"/>
      <c r="U19" s="29"/>
    </row>
    <row r="20" spans="1:2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7">
        <f>SUM(R17:R19)</f>
        <v>5587.3332119999995</v>
      </c>
      <c r="S20" s="45">
        <f>SUM(S17:S19)</f>
        <v>1</v>
      </c>
      <c r="T20" s="29"/>
      <c r="U20" s="29"/>
    </row>
    <row r="21" spans="1:2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7"/>
      <c r="S21" s="45"/>
      <c r="T21" s="29"/>
      <c r="U21" s="29"/>
    </row>
    <row r="22" spans="1:21" ht="13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8" t="s">
        <v>27</v>
      </c>
      <c r="R22" s="47"/>
      <c r="S22" s="45"/>
      <c r="T22" s="29"/>
      <c r="U22" s="29"/>
    </row>
    <row r="23" spans="1:2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 t="s">
        <v>29</v>
      </c>
      <c r="R23" s="47">
        <f>Table!$L18</f>
        <v>324.91666700000002</v>
      </c>
      <c r="S23" s="46">
        <f>R23/$R$27</f>
        <v>0.18088610549756437</v>
      </c>
      <c r="T23" s="29"/>
      <c r="U23" s="29"/>
    </row>
    <row r="24" spans="1:2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 t="s">
        <v>30</v>
      </c>
      <c r="R24" s="47">
        <f>Table!$L19</f>
        <v>488.91666800000002</v>
      </c>
      <c r="S24" s="46">
        <f>R24/$R$27</f>
        <v>0.2721874282533055</v>
      </c>
      <c r="T24" s="29"/>
      <c r="U24" s="29"/>
    </row>
    <row r="25" spans="1:2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 t="s">
        <v>31</v>
      </c>
      <c r="R25" s="47">
        <f>Table!$L20</f>
        <v>624.41666499999997</v>
      </c>
      <c r="S25" s="46">
        <f>R25/$R$27</f>
        <v>0.34762236047320805</v>
      </c>
      <c r="T25" s="29"/>
      <c r="U25" s="29"/>
    </row>
    <row r="26" spans="1:2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 t="s">
        <v>32</v>
      </c>
      <c r="R26" s="47">
        <f>Table!$L21</f>
        <v>358</v>
      </c>
      <c r="S26" s="46">
        <f>R26/$R$27</f>
        <v>0.19930410577592206</v>
      </c>
      <c r="T26" s="29"/>
      <c r="U26" s="29"/>
    </row>
    <row r="27" spans="1:2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7">
        <f>SUM(R23:R26)</f>
        <v>1796.25</v>
      </c>
      <c r="S27" s="45">
        <f>SUM(S23:S26)</f>
        <v>1</v>
      </c>
      <c r="T27" s="29"/>
      <c r="U27" s="29"/>
    </row>
    <row r="28" spans="1:2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7"/>
      <c r="S28" s="45"/>
      <c r="T28" s="29"/>
      <c r="U28" s="29"/>
    </row>
    <row r="29" spans="1:2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 t="s">
        <v>33</v>
      </c>
      <c r="R29" s="47"/>
      <c r="S29" s="45"/>
      <c r="T29" s="29"/>
      <c r="U29" s="29"/>
    </row>
    <row r="30" spans="1:2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 t="s">
        <v>34</v>
      </c>
      <c r="R30" s="48">
        <f>Table!$L24</f>
        <v>884</v>
      </c>
      <c r="S30" s="46">
        <f>R30/$R$33</f>
        <v>0.62695035460992909</v>
      </c>
      <c r="T30" s="29"/>
      <c r="U30" s="29"/>
    </row>
    <row r="31" spans="1:2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 t="s">
        <v>18</v>
      </c>
      <c r="R31" s="48">
        <f>Table!$L25</f>
        <v>221</v>
      </c>
      <c r="S31" s="46">
        <f>R31/$R$33</f>
        <v>0.15673758865248227</v>
      </c>
      <c r="T31" s="29"/>
      <c r="U31" s="29"/>
    </row>
    <row r="32" spans="1:2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 t="s">
        <v>19</v>
      </c>
      <c r="R32" s="48">
        <f>Table!$L26</f>
        <v>305</v>
      </c>
      <c r="S32" s="46">
        <f>R32/$R$33</f>
        <v>0.21631205673758866</v>
      </c>
      <c r="T32" s="29"/>
      <c r="U32" s="29"/>
    </row>
    <row r="33" spans="1:2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7">
        <f>SUM(R30:R32)</f>
        <v>1410</v>
      </c>
      <c r="S33" s="46">
        <f>SUM(S30:S32)</f>
        <v>1</v>
      </c>
      <c r="T33" s="29"/>
      <c r="U33" s="29"/>
    </row>
    <row r="34" spans="1:2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7"/>
      <c r="S34" s="45"/>
      <c r="T34" s="29"/>
      <c r="U34" s="29"/>
    </row>
    <row r="35" spans="1:2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4"/>
      <c r="S35" s="59">
        <f>R13+R20+R27+R33</f>
        <v>29970.450486999995</v>
      </c>
      <c r="T35" s="29"/>
      <c r="U35" s="29"/>
    </row>
    <row r="36" spans="1:2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4"/>
      <c r="S36" s="44"/>
      <c r="T36" s="29"/>
      <c r="U36" s="29"/>
    </row>
    <row r="37" spans="1:2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4"/>
      <c r="S37" s="44"/>
      <c r="T37" s="29"/>
      <c r="U37" s="29"/>
    </row>
    <row r="38" spans="1:2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45"/>
      <c r="T38" s="29"/>
      <c r="U38" s="29"/>
    </row>
    <row r="39" spans="1:2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45"/>
      <c r="T39" s="29"/>
      <c r="U39" s="29"/>
    </row>
    <row r="40" spans="1:2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</sheetData>
  <conditionalFormatting sqref="R8:R12">
    <cfRule type="cellIs" dxfId="3" priority="2" operator="notEqual">
      <formula>#REF!</formula>
    </cfRule>
  </conditionalFormatting>
  <conditionalFormatting sqref="R17:R19">
    <cfRule type="cellIs" dxfId="2" priority="5" operator="notEqual">
      <formula>#REF!</formula>
    </cfRule>
  </conditionalFormatting>
  <conditionalFormatting sqref="R23:R26">
    <cfRule type="cellIs" dxfId="1" priority="4" operator="notEqual">
      <formula>#REF!</formula>
    </cfRule>
  </conditionalFormatting>
  <conditionalFormatting sqref="R30:R32">
    <cfRule type="cellIs" dxfId="0" priority="3" operator="notEqual">
      <formula>#REF!</formula>
    </cfRule>
  </conditionalFormatting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Charts</vt:lpstr>
      <vt:lpstr>Charts!Print_Area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2020-02-18T18:37:28Z</cp:lastPrinted>
  <dcterms:created xsi:type="dcterms:W3CDTF">2015-12-04T21:49:47Z</dcterms:created>
  <dcterms:modified xsi:type="dcterms:W3CDTF">2024-03-02T01:55:51Z</dcterms:modified>
</cp:coreProperties>
</file>